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<sst xmlns="http://schemas.openxmlformats.org/spreadsheetml/2006/main" count="77" uniqueCount="51">
  <si>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</si>
  <si>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</si>
  <si>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</si>
  <si>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</si>
  <si>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</si>
  <si>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</si>
  <si>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</si>
  <si>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</si>
  <si>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</si>
  <si>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</si>
  <si>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</si>
  <si>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</si>
  <si>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</si>
  <si>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Bezeichnung</t>
  </si>
  <si>
    <t>Pool/Bauamt/PV-Anlagen</t>
  </si>
  <si>
    <t>Ertr./kW</t>
  </si>
  <si>
    <t>16,592 kW/p</t>
  </si>
  <si>
    <t>14,793 kW/p</t>
  </si>
  <si>
    <t>9,24 kW/p</t>
  </si>
  <si>
    <t xml:space="preserve"> </t>
  </si>
  <si>
    <t>1. Anlage Schule, Ebhausen</t>
  </si>
  <si>
    <t>20 kW/p</t>
  </si>
  <si>
    <t>1,6 kW/p</t>
  </si>
  <si>
    <t>13,09 kW/p</t>
  </si>
  <si>
    <t>Bauhof Ebhausen</t>
  </si>
  <si>
    <t>34,8 kw/p</t>
  </si>
  <si>
    <t>Sporthalle Ebhausen</t>
  </si>
  <si>
    <t>60 kW/p</t>
  </si>
  <si>
    <t>Rathaus Wenden</t>
  </si>
  <si>
    <t>9,8 kW/p</t>
  </si>
  <si>
    <t>Bürger Solar Ebhausen GBR</t>
  </si>
  <si>
    <t>Aktion Bürger Solar GBR Ebershardt - Schlachthaus</t>
  </si>
  <si>
    <t xml:space="preserve">Sporthalle Rotfelden GBR </t>
  </si>
  <si>
    <t>Feuerwehr Schulstraße GBR</t>
  </si>
  <si>
    <t>8,64 kW/p</t>
  </si>
  <si>
    <t>39,6 kW/p</t>
  </si>
  <si>
    <t>Vereinshaus Ebhausen</t>
  </si>
  <si>
    <t>Rathaus Rotfelden</t>
  </si>
  <si>
    <t>kW/h</t>
  </si>
  <si>
    <t>Schulerweiterungsbau
 Bei der Schule 12 SEE GbR</t>
  </si>
  <si>
    <t>Kindergarten Ebershardt- SEE GbR</t>
  </si>
  <si>
    <t>Prod Strom  in KW/h 2013</t>
  </si>
  <si>
    <t>Rathaus Ebhausen</t>
  </si>
  <si>
    <t>29,84 kW/p</t>
  </si>
  <si>
    <t>Prod Strom  in KW/h 2014</t>
  </si>
  <si>
    <t>(Anl. Rath. 2014 hinzugekommen)</t>
  </si>
  <si>
    <t>Prod Strom in  KW/h 2015</t>
  </si>
  <si>
    <t>Erträge von PV-Anlagen GBR und gemeindeeigene in der Gemeinde Ebhausen 2016</t>
  </si>
  <si>
    <t>Prod Strom in  KW/h 2016</t>
  </si>
  <si>
    <t>Wasserwerk Noppennagold</t>
  </si>
  <si>
    <t>11,7 KW/p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</si>
</sst>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00000000"/>
    <numFmt numFmtId="168" formatCode="0.00000000"/>
    <numFmt numFmtId="169" formatCode="0.0000000"/>
    <numFmt numFmtId="170" formatCode="0.000000"/>
    <numFmt numFmtId="171" formatCode="0.0000000000"/>
    <numFmt numFmtId="172" formatCode="0.0"/>
    <numFmt numFmtId="173" formatCode="_-* #,##0.0\ _€_-;\-* #,##0.0\ _€_-;_-* &quot;-&quot;??\ _€_-;_-@_-"/>
    <numFmt numFmtId="174" formatCode="#,##0.0"/>
    <numFmt numFmtId="175" formatCode="_-* #,##0.000\ _€_-;\-* #,##0.000\ _€_-;_-* &quot;-&quot;??\ _€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6" borderId="12" xfId="0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  <xf numFmtId="0" fontId="0" fillId="36" borderId="14" xfId="0" applyFill="1" applyBorder="1" applyAlignment="1">
      <alignment vertical="center" wrapText="1"/>
    </xf>
    <xf numFmtId="0" fontId="0" fillId="36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5" fillId="33" borderId="10" xfId="0" applyFont="1" applyFill="1" applyBorder="1" applyAlignment="1">
      <alignment horizontal="left"/>
    </xf>
    <xf numFmtId="0" fontId="0" fillId="36" borderId="15" xfId="0" applyFill="1" applyBorder="1" applyAlignment="1">
      <alignment vertical="center"/>
    </xf>
    <xf numFmtId="0" fontId="0" fillId="36" borderId="11" xfId="0" applyFill="1" applyBorder="1" applyAlignment="1">
      <alignment vertical="center" wrapText="1"/>
    </xf>
    <xf numFmtId="0" fontId="0" fillId="36" borderId="13" xfId="0" applyFill="1" applyBorder="1" applyAlignment="1">
      <alignment horizontal="left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43" fontId="0" fillId="0" borderId="10" xfId="47" applyFont="1" applyBorder="1" applyAlignment="1">
      <alignment vertical="center"/>
    </xf>
    <xf numFmtId="0" fontId="0" fillId="0" borderId="0" xfId="0" applyFont="1" applyAlignment="1">
      <alignment/>
    </xf>
    <xf numFmtId="2" fontId="5" fillId="34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2" fontId="44" fillId="34" borderId="0" xfId="0" applyNumberFormat="1" applyFont="1" applyFill="1" applyBorder="1" applyAlignment="1">
      <alignment horizontal="center" vertical="center"/>
    </xf>
    <xf numFmtId="173" fontId="43" fillId="0" borderId="0" xfId="47" applyNumberFormat="1" applyFont="1" applyAlignment="1">
      <alignment/>
    </xf>
    <xf numFmtId="173" fontId="0" fillId="0" borderId="0" xfId="47" applyNumberFormat="1" applyFont="1" applyAlignment="1">
      <alignment/>
    </xf>
    <xf numFmtId="2" fontId="5" fillId="34" borderId="11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43" fontId="0" fillId="0" borderId="11" xfId="47" applyFont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43" fontId="5" fillId="0" borderId="0" xfId="47" applyNumberFormat="1" applyFont="1" applyBorder="1" applyAlignment="1">
      <alignment horizontal="right" vertical="center" wrapText="1"/>
    </xf>
    <xf numFmtId="174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workbookViewId="0" topLeftCell="A1">
      <selection activeCell="O26" sqref="O26"/>
    </sheetView>
  </sheetViews>
  <sheetFormatPr defaultColWidth="11.421875" defaultRowHeight="12.75"/>
  <cols>
    <col min="1" max="1" width="26.57421875" style="0" customWidth="1"/>
    <col min="2" max="2" width="7.8515625" style="0" customWidth="1"/>
    <col min="12" max="12" width="12.57421875" style="0" bestFit="1" customWidth="1"/>
    <col min="13" max="13" width="12.57421875" style="0" customWidth="1"/>
    <col min="15" max="15" width="17.421875" style="0" bestFit="1" customWidth="1"/>
  </cols>
  <sheetData>
    <row r="1" spans="1:15" ht="30" customHeight="1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1"/>
      <c r="L1" s="1"/>
      <c r="M1" s="1"/>
      <c r="N1" s="1"/>
      <c r="O1" s="1"/>
    </row>
    <row r="2" spans="1:15" s="1" customFormat="1" ht="19.5" customHeight="1">
      <c r="A2" s="19" t="s">
        <v>13</v>
      </c>
      <c r="B2" s="5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</row>
    <row r="3" spans="1:15" s="3" customFormat="1" ht="24.75" customHeight="1">
      <c r="A3" s="13" t="s">
        <v>30</v>
      </c>
      <c r="B3" s="8" t="s">
        <v>38</v>
      </c>
      <c r="C3" s="7">
        <v>241</v>
      </c>
      <c r="D3" s="7">
        <v>520</v>
      </c>
      <c r="E3" s="7">
        <v>1255</v>
      </c>
      <c r="F3" s="7">
        <v>1659</v>
      </c>
      <c r="G3" s="7">
        <v>2150</v>
      </c>
      <c r="H3" s="7">
        <v>1653</v>
      </c>
      <c r="I3" s="7">
        <v>1781</v>
      </c>
      <c r="J3" s="7">
        <v>1605</v>
      </c>
      <c r="K3" s="7">
        <v>1361</v>
      </c>
      <c r="L3" s="7">
        <v>767</v>
      </c>
      <c r="M3" s="7">
        <v>290</v>
      </c>
      <c r="N3" s="7">
        <v>272</v>
      </c>
      <c r="O3" s="25">
        <f>C3+D3+E3+F3+G3+H3+I3+J3+K3+L3+M3+N3</f>
        <v>13554</v>
      </c>
    </row>
    <row r="4" spans="1:15" s="3" customFormat="1" ht="24.75" customHeight="1">
      <c r="A4" s="14" t="s">
        <v>16</v>
      </c>
      <c r="B4" s="9" t="s">
        <v>15</v>
      </c>
      <c r="C4" s="23">
        <f>C3/16.592</f>
        <v>14.525072324011573</v>
      </c>
      <c r="D4" s="23">
        <f aca="true" t="shared" si="0" ref="D4:M4">D3/16.592</f>
        <v>31.340405014464803</v>
      </c>
      <c r="E4" s="23">
        <f t="shared" si="0"/>
        <v>75.63886210221794</v>
      </c>
      <c r="F4" s="23">
        <f t="shared" si="0"/>
        <v>99.98794599807137</v>
      </c>
      <c r="G4" s="23">
        <f t="shared" si="0"/>
        <v>129.58052073288331</v>
      </c>
      <c r="H4" s="23">
        <f t="shared" si="0"/>
        <v>99.62632594021215</v>
      </c>
      <c r="I4" s="23">
        <f t="shared" si="0"/>
        <v>107.34088717454196</v>
      </c>
      <c r="J4" s="23">
        <f t="shared" si="0"/>
        <v>96.73336547733848</v>
      </c>
      <c r="K4" s="23">
        <f t="shared" si="0"/>
        <v>82.0274831243973</v>
      </c>
      <c r="L4" s="23">
        <f t="shared" si="0"/>
        <v>46.22709739633559</v>
      </c>
      <c r="M4" s="23">
        <f t="shared" si="0"/>
        <v>17.47830279652845</v>
      </c>
      <c r="N4" s="23">
        <f>N3/16.592</f>
        <v>16.393442622950822</v>
      </c>
      <c r="O4" s="24">
        <f>SUM(C4+D4+E4+F4+G4+H4+I4+J4+K4+L4+M4+N4)/12</f>
        <v>68.07497589199615</v>
      </c>
    </row>
    <row r="5" spans="1:15" s="3" customFormat="1" ht="24.75" customHeight="1">
      <c r="A5" s="21" t="s">
        <v>39</v>
      </c>
      <c r="B5" s="8" t="s">
        <v>38</v>
      </c>
      <c r="C5" s="7">
        <v>483</v>
      </c>
      <c r="D5" s="7">
        <v>1106</v>
      </c>
      <c r="E5" s="7">
        <v>2750</v>
      </c>
      <c r="F5" s="7">
        <v>3768</v>
      </c>
      <c r="G5" s="7">
        <v>5009</v>
      </c>
      <c r="H5" s="7">
        <v>4708</v>
      </c>
      <c r="I5" s="7">
        <v>5214</v>
      </c>
      <c r="J5" s="7">
        <v>4428</v>
      </c>
      <c r="K5" s="7">
        <v>3928</v>
      </c>
      <c r="L5" s="7">
        <v>2178</v>
      </c>
      <c r="M5" s="7">
        <v>913</v>
      </c>
      <c r="N5" s="7">
        <v>1110</v>
      </c>
      <c r="O5" s="25">
        <f>C5+D5+E5+F5+G5+H5+I5+J5+K5+L5+M5+N5</f>
        <v>35595</v>
      </c>
    </row>
    <row r="6" spans="1:15" s="3" customFormat="1" ht="24.75" customHeight="1">
      <c r="A6" s="20" t="s">
        <v>35</v>
      </c>
      <c r="B6" s="9" t="s">
        <v>15</v>
      </c>
      <c r="C6" s="23">
        <f>C5/39.6</f>
        <v>12.196969696969697</v>
      </c>
      <c r="D6" s="23">
        <f aca="true" t="shared" si="1" ref="D6:M6">D5/39.6</f>
        <v>27.929292929292927</v>
      </c>
      <c r="E6" s="23">
        <f t="shared" si="1"/>
        <v>69.44444444444444</v>
      </c>
      <c r="F6" s="23">
        <f t="shared" si="1"/>
        <v>95.15151515151514</v>
      </c>
      <c r="G6" s="23">
        <f t="shared" si="1"/>
        <v>126.48989898989899</v>
      </c>
      <c r="H6" s="23">
        <f t="shared" si="1"/>
        <v>118.88888888888889</v>
      </c>
      <c r="I6" s="23">
        <f t="shared" si="1"/>
        <v>131.66666666666666</v>
      </c>
      <c r="J6" s="23">
        <f t="shared" si="1"/>
        <v>111.81818181818181</v>
      </c>
      <c r="K6" s="23">
        <f t="shared" si="1"/>
        <v>99.19191919191918</v>
      </c>
      <c r="L6" s="23">
        <f t="shared" si="1"/>
        <v>55</v>
      </c>
      <c r="M6" s="23">
        <f t="shared" si="1"/>
        <v>23.055555555555554</v>
      </c>
      <c r="N6" s="23">
        <f>N5/39.6</f>
        <v>28.030303030303028</v>
      </c>
      <c r="O6" s="24">
        <f>SUM(C6+D6+E6+F6+G6+H6+I6+J6+K6+L6+M6+N6)/12</f>
        <v>74.90530303030303</v>
      </c>
    </row>
    <row r="7" spans="1:15" s="3" customFormat="1" ht="24.75" customHeight="1">
      <c r="A7" s="15" t="s">
        <v>32</v>
      </c>
      <c r="B7" s="8" t="s">
        <v>38</v>
      </c>
      <c r="C7" s="7">
        <v>540</v>
      </c>
      <c r="D7" s="7">
        <v>940</v>
      </c>
      <c r="E7" s="7">
        <v>1606</v>
      </c>
      <c r="F7" s="7">
        <v>3520</v>
      </c>
      <c r="G7" s="7">
        <v>3745</v>
      </c>
      <c r="H7" s="7">
        <v>3808</v>
      </c>
      <c r="I7" s="7">
        <v>4333</v>
      </c>
      <c r="J7" s="7">
        <v>3818</v>
      </c>
      <c r="K7" s="7">
        <v>3035</v>
      </c>
      <c r="L7" s="7">
        <v>1725</v>
      </c>
      <c r="M7" s="7">
        <v>776</v>
      </c>
      <c r="N7" s="7">
        <v>941</v>
      </c>
      <c r="O7" s="25">
        <f>C7+D7+E7+F7+G7+H7+I7+J7+K7+L7+M7+N7</f>
        <v>28787</v>
      </c>
    </row>
    <row r="8" spans="1:15" s="3" customFormat="1" ht="24.75" customHeight="1">
      <c r="A8" s="22">
        <v>31.59</v>
      </c>
      <c r="B8" s="6" t="s">
        <v>15</v>
      </c>
      <c r="C8" s="23">
        <f>C7/31.59</f>
        <v>17.094017094017094</v>
      </c>
      <c r="D8" s="23">
        <f aca="true" t="shared" si="2" ref="D8:M8">D7/31.59</f>
        <v>29.7562519784742</v>
      </c>
      <c r="E8" s="23">
        <f t="shared" si="2"/>
        <v>50.838873061095285</v>
      </c>
      <c r="F8" s="23">
        <f t="shared" si="2"/>
        <v>111.42766698322254</v>
      </c>
      <c r="G8" s="23">
        <f t="shared" si="2"/>
        <v>118.55017410572967</v>
      </c>
      <c r="H8" s="23">
        <f t="shared" si="2"/>
        <v>120.54447610003166</v>
      </c>
      <c r="I8" s="23">
        <f t="shared" si="2"/>
        <v>137.1636593858816</v>
      </c>
      <c r="J8" s="23">
        <f t="shared" si="2"/>
        <v>120.86103197214308</v>
      </c>
      <c r="K8" s="23">
        <f t="shared" si="2"/>
        <v>96.0747071858183</v>
      </c>
      <c r="L8" s="23">
        <f t="shared" si="2"/>
        <v>54.605887939221276</v>
      </c>
      <c r="M8" s="23">
        <f t="shared" si="2"/>
        <v>24.564735675846787</v>
      </c>
      <c r="N8" s="23">
        <f>N7/31.59</f>
        <v>29.787907565685344</v>
      </c>
      <c r="O8" s="24">
        <f>SUM(C8+D8+E8+F8+G8+H8+I8+J8+K8+L8+M8+N8)/12</f>
        <v>75.93911575393057</v>
      </c>
    </row>
    <row r="9" spans="1:15" s="3" customFormat="1" ht="24.75" customHeight="1">
      <c r="A9" s="15" t="s">
        <v>31</v>
      </c>
      <c r="B9" s="8" t="s">
        <v>38</v>
      </c>
      <c r="C9" s="7">
        <v>205</v>
      </c>
      <c r="D9" s="7">
        <v>421</v>
      </c>
      <c r="E9" s="7">
        <v>1093</v>
      </c>
      <c r="F9" s="7">
        <v>1497</v>
      </c>
      <c r="G9" s="7">
        <v>2033</v>
      </c>
      <c r="H9" s="7">
        <v>1868</v>
      </c>
      <c r="I9" s="7">
        <v>2230</v>
      </c>
      <c r="J9" s="7">
        <v>1993</v>
      </c>
      <c r="K9" s="7">
        <v>1613</v>
      </c>
      <c r="L9" s="7">
        <v>904</v>
      </c>
      <c r="M9" s="7">
        <v>394</v>
      </c>
      <c r="N9" s="7">
        <v>496</v>
      </c>
      <c r="O9" s="25">
        <f>C9+D9+E9+F9+G9+H9+I9+J9+K9+L9+M9+N9</f>
        <v>14747</v>
      </c>
    </row>
    <row r="10" spans="1:15" s="3" customFormat="1" ht="24.75" customHeight="1">
      <c r="A10" s="14" t="s">
        <v>17</v>
      </c>
      <c r="B10" s="12" t="s">
        <v>15</v>
      </c>
      <c r="C10" s="23">
        <f>C9/14.793</f>
        <v>13.85790576624079</v>
      </c>
      <c r="D10" s="23">
        <f aca="true" t="shared" si="3" ref="D10:M10">D9/14.793</f>
        <v>28.459406476035966</v>
      </c>
      <c r="E10" s="23">
        <f t="shared" si="3"/>
        <v>73.8862975731765</v>
      </c>
      <c r="F10" s="23">
        <f t="shared" si="3"/>
        <v>101.19651186371934</v>
      </c>
      <c r="G10" s="23">
        <f t="shared" si="3"/>
        <v>137.42986547691476</v>
      </c>
      <c r="H10" s="23">
        <f t="shared" si="3"/>
        <v>126.275941323599</v>
      </c>
      <c r="I10" s="23">
        <f t="shared" si="3"/>
        <v>150.74697492057055</v>
      </c>
      <c r="J10" s="23">
        <f t="shared" si="3"/>
        <v>134.72588386398974</v>
      </c>
      <c r="K10" s="23">
        <f t="shared" si="3"/>
        <v>109.03805854120192</v>
      </c>
      <c r="L10" s="23">
        <f t="shared" si="3"/>
        <v>61.10998445210573</v>
      </c>
      <c r="M10" s="23">
        <f t="shared" si="3"/>
        <v>26.63421888731157</v>
      </c>
      <c r="N10" s="23">
        <f>N9/14.793</f>
        <v>33.5293720002704</v>
      </c>
      <c r="O10" s="24">
        <f>SUM(C10+D10+E10+F10+G10+H10+I10+J10+K10+L10+M10+N10)/12</f>
        <v>83.07420176209469</v>
      </c>
    </row>
    <row r="11" spans="1:15" s="3" customFormat="1" ht="24.75" customHeight="1">
      <c r="A11" s="16" t="s">
        <v>40</v>
      </c>
      <c r="B11" s="8" t="s">
        <v>38</v>
      </c>
      <c r="C11" s="7">
        <v>270</v>
      </c>
      <c r="D11" s="7">
        <v>532</v>
      </c>
      <c r="E11" s="7">
        <v>1530</v>
      </c>
      <c r="F11" s="7">
        <v>2036</v>
      </c>
      <c r="G11" s="7">
        <v>2585</v>
      </c>
      <c r="H11" s="7">
        <v>2482</v>
      </c>
      <c r="I11" s="7">
        <v>2969</v>
      </c>
      <c r="J11" s="7">
        <v>2624</v>
      </c>
      <c r="K11" s="7">
        <v>2190</v>
      </c>
      <c r="L11" s="7">
        <v>1260</v>
      </c>
      <c r="M11" s="7">
        <v>543</v>
      </c>
      <c r="N11" s="7">
        <v>705</v>
      </c>
      <c r="O11" s="25">
        <f>C11+D11+E11+F11+G11+H11+I11+J11+K11+L11+M11+N11</f>
        <v>19726</v>
      </c>
    </row>
    <row r="12" spans="1:15" s="3" customFormat="1" ht="24.75" customHeight="1">
      <c r="A12" s="20" t="s">
        <v>21</v>
      </c>
      <c r="B12" s="12" t="s">
        <v>15</v>
      </c>
      <c r="C12" s="23">
        <f>C11/20</f>
        <v>13.5</v>
      </c>
      <c r="D12" s="23">
        <f aca="true" t="shared" si="4" ref="D12:M12">D11/20</f>
        <v>26.6</v>
      </c>
      <c r="E12" s="23">
        <f t="shared" si="4"/>
        <v>76.5</v>
      </c>
      <c r="F12" s="23">
        <f t="shared" si="4"/>
        <v>101.8</v>
      </c>
      <c r="G12" s="23">
        <f t="shared" si="4"/>
        <v>129.25</v>
      </c>
      <c r="H12" s="23">
        <f t="shared" si="4"/>
        <v>124.1</v>
      </c>
      <c r="I12" s="23">
        <f t="shared" si="4"/>
        <v>148.45</v>
      </c>
      <c r="J12" s="23">
        <f t="shared" si="4"/>
        <v>131.2</v>
      </c>
      <c r="K12" s="23">
        <f t="shared" si="4"/>
        <v>109.5</v>
      </c>
      <c r="L12" s="23">
        <f t="shared" si="4"/>
        <v>63</v>
      </c>
      <c r="M12" s="23">
        <f t="shared" si="4"/>
        <v>27.15</v>
      </c>
      <c r="N12" s="23">
        <f>N11/20</f>
        <v>35.25</v>
      </c>
      <c r="O12" s="24">
        <f>SUM(C12+D12+E12+F12+G12+H12+I12+J12+K12+L12+M12+N12)/12</f>
        <v>82.19166666666668</v>
      </c>
    </row>
    <row r="13" spans="1:15" s="3" customFormat="1" ht="24.75" customHeight="1">
      <c r="A13" s="15" t="s">
        <v>33</v>
      </c>
      <c r="B13" s="8" t="s">
        <v>38</v>
      </c>
      <c r="C13" s="7">
        <v>81</v>
      </c>
      <c r="D13" s="7">
        <v>177</v>
      </c>
      <c r="E13" s="7"/>
      <c r="F13" s="7"/>
      <c r="G13" s="7"/>
      <c r="H13" s="7">
        <v>2858</v>
      </c>
      <c r="I13" s="7">
        <v>1064</v>
      </c>
      <c r="J13" s="7">
        <v>981</v>
      </c>
      <c r="K13" s="7">
        <v>752</v>
      </c>
      <c r="L13" s="7">
        <v>301</v>
      </c>
      <c r="M13" s="7">
        <v>131</v>
      </c>
      <c r="N13" s="7">
        <v>133</v>
      </c>
      <c r="O13" s="25">
        <f>C13+D13+E13+F13+G13+H13+I13+J13+K13+L13+M13+N13</f>
        <v>6478</v>
      </c>
    </row>
    <row r="14" spans="1:15" s="3" customFormat="1" ht="24.75" customHeight="1">
      <c r="A14" s="14" t="s">
        <v>34</v>
      </c>
      <c r="B14" s="9" t="s">
        <v>15</v>
      </c>
      <c r="C14" s="23">
        <f>C13/8.64</f>
        <v>9.375</v>
      </c>
      <c r="D14" s="23">
        <f aca="true" t="shared" si="5" ref="D14:M14">D13/8.64</f>
        <v>20.48611111111111</v>
      </c>
      <c r="E14" s="23">
        <f t="shared" si="5"/>
        <v>0</v>
      </c>
      <c r="F14" s="23">
        <f t="shared" si="5"/>
        <v>0</v>
      </c>
      <c r="G14" s="23">
        <f t="shared" si="5"/>
        <v>0</v>
      </c>
      <c r="H14" s="23">
        <f t="shared" si="5"/>
        <v>330.787037037037</v>
      </c>
      <c r="I14" s="23">
        <f t="shared" si="5"/>
        <v>123.14814814814814</v>
      </c>
      <c r="J14" s="23">
        <f t="shared" si="5"/>
        <v>113.54166666666666</v>
      </c>
      <c r="K14" s="23">
        <f t="shared" si="5"/>
        <v>87.03703703703704</v>
      </c>
      <c r="L14" s="23">
        <f t="shared" si="5"/>
        <v>34.83796296296296</v>
      </c>
      <c r="M14" s="23">
        <f t="shared" si="5"/>
        <v>15.162037037037036</v>
      </c>
      <c r="N14" s="23">
        <f>N13/8.64</f>
        <v>15.393518518518517</v>
      </c>
      <c r="O14" s="24">
        <f>SUM(C14+D14+E14+F14+G14+H14+I14+J14+K14+L14+M14+N14)/12</f>
        <v>62.48070987654321</v>
      </c>
    </row>
    <row r="15" spans="1:15" s="3" customFormat="1" ht="24.75" customHeight="1">
      <c r="A15" s="17" t="s">
        <v>20</v>
      </c>
      <c r="B15" s="8" t="s">
        <v>38</v>
      </c>
      <c r="C15" s="7">
        <v>13</v>
      </c>
      <c r="D15" s="7">
        <v>27</v>
      </c>
      <c r="E15" s="7">
        <v>74</v>
      </c>
      <c r="F15" s="7">
        <v>95</v>
      </c>
      <c r="G15" s="7">
        <v>120</v>
      </c>
      <c r="H15" s="7">
        <v>114</v>
      </c>
      <c r="I15" s="7">
        <v>132</v>
      </c>
      <c r="J15" s="7">
        <v>115</v>
      </c>
      <c r="K15" s="7">
        <v>102</v>
      </c>
      <c r="L15" s="7">
        <v>59</v>
      </c>
      <c r="M15" s="7">
        <v>24</v>
      </c>
      <c r="N15" s="7">
        <v>36</v>
      </c>
      <c r="O15" s="25">
        <f>C15+D15+E15+F15+G15+H15+I15+J15+K15+L15+M15+N15</f>
        <v>911</v>
      </c>
    </row>
    <row r="16" spans="1:15" s="3" customFormat="1" ht="24.75" customHeight="1">
      <c r="A16" s="18" t="s">
        <v>22</v>
      </c>
      <c r="B16" s="12" t="s">
        <v>15</v>
      </c>
      <c r="C16" s="23">
        <f>C15/1.6</f>
        <v>8.125</v>
      </c>
      <c r="D16" s="23">
        <f aca="true" t="shared" si="6" ref="D16:M16">D15/1.6</f>
        <v>16.875</v>
      </c>
      <c r="E16" s="23">
        <f t="shared" si="6"/>
        <v>46.25</v>
      </c>
      <c r="F16" s="23">
        <f t="shared" si="6"/>
        <v>59.375</v>
      </c>
      <c r="G16" s="23">
        <f t="shared" si="6"/>
        <v>75</v>
      </c>
      <c r="H16" s="23">
        <f t="shared" si="6"/>
        <v>71.25</v>
      </c>
      <c r="I16" s="23">
        <f t="shared" si="6"/>
        <v>82.5</v>
      </c>
      <c r="J16" s="23">
        <f t="shared" si="6"/>
        <v>71.875</v>
      </c>
      <c r="K16" s="23">
        <f t="shared" si="6"/>
        <v>63.75</v>
      </c>
      <c r="L16" s="23">
        <f t="shared" si="6"/>
        <v>36.875</v>
      </c>
      <c r="M16" s="23">
        <f t="shared" si="6"/>
        <v>15</v>
      </c>
      <c r="N16" s="23">
        <f>N15/1.6</f>
        <v>22.5</v>
      </c>
      <c r="O16" s="24">
        <f>SUM(C16+D16+E16+F16+G16+H16+I16+J16+K16+L16+M16+N16)/12</f>
        <v>47.447916666666664</v>
      </c>
    </row>
    <row r="17" spans="1:15" s="3" customFormat="1" ht="24.75" customHeight="1">
      <c r="A17" s="17" t="s">
        <v>36</v>
      </c>
      <c r="B17" s="8" t="s">
        <v>38</v>
      </c>
      <c r="C17" s="7">
        <v>385</v>
      </c>
      <c r="D17" s="7">
        <v>360</v>
      </c>
      <c r="E17" s="7"/>
      <c r="F17" s="7"/>
      <c r="G17" s="7"/>
      <c r="H17" s="7">
        <v>4648</v>
      </c>
      <c r="I17" s="7">
        <v>1650</v>
      </c>
      <c r="J17" s="7">
        <v>1625</v>
      </c>
      <c r="K17" s="7">
        <v>1412</v>
      </c>
      <c r="L17" s="7">
        <v>659</v>
      </c>
      <c r="M17" s="7">
        <v>328</v>
      </c>
      <c r="N17" s="7">
        <v>455</v>
      </c>
      <c r="O17" s="25">
        <f>C17+D17+E17+F17+G17+H17+I17+J17+K17+L17+M17+N17</f>
        <v>11522</v>
      </c>
    </row>
    <row r="18" spans="1:15" s="3" customFormat="1" ht="24.75" customHeight="1">
      <c r="A18" s="18" t="s">
        <v>23</v>
      </c>
      <c r="B18" s="12" t="s">
        <v>15</v>
      </c>
      <c r="C18" s="23">
        <f>C17/13.09</f>
        <v>29.411764705882355</v>
      </c>
      <c r="D18" s="23">
        <f aca="true" t="shared" si="7" ref="D18:M18">D17/13.09</f>
        <v>27.501909854851032</v>
      </c>
      <c r="E18" s="23">
        <f t="shared" si="7"/>
        <v>0</v>
      </c>
      <c r="F18" s="23">
        <f t="shared" si="7"/>
        <v>0</v>
      </c>
      <c r="G18" s="23">
        <f t="shared" si="7"/>
        <v>0</v>
      </c>
      <c r="H18" s="23">
        <f t="shared" si="7"/>
        <v>355.0802139037433</v>
      </c>
      <c r="I18" s="23">
        <f t="shared" si="7"/>
        <v>126.05042016806723</v>
      </c>
      <c r="J18" s="23">
        <f t="shared" si="7"/>
        <v>124.14056531703591</v>
      </c>
      <c r="K18" s="23">
        <f t="shared" si="7"/>
        <v>107.86860198624905</v>
      </c>
      <c r="L18" s="23">
        <f t="shared" si="7"/>
        <v>50.34377387318564</v>
      </c>
      <c r="M18" s="23">
        <f t="shared" si="7"/>
        <v>25.05729564553094</v>
      </c>
      <c r="N18" s="23">
        <f>N17/13.09</f>
        <v>34.75935828877005</v>
      </c>
      <c r="O18" s="24">
        <f>SUM(C18+D18+E18+F18+G18+H18+I18+J18+K18+L18+M18+N18)/12</f>
        <v>73.3511586452763</v>
      </c>
    </row>
    <row r="19" spans="1:15" s="3" customFormat="1" ht="24.75" customHeight="1">
      <c r="A19" s="17" t="s">
        <v>24</v>
      </c>
      <c r="B19" s="8" t="s">
        <v>38</v>
      </c>
      <c r="C19" s="7">
        <v>319</v>
      </c>
      <c r="D19" s="7">
        <v>670</v>
      </c>
      <c r="E19" s="7"/>
      <c r="F19" s="7">
        <v>4023</v>
      </c>
      <c r="G19" s="7">
        <v>2954</v>
      </c>
      <c r="H19" s="7">
        <v>2930</v>
      </c>
      <c r="I19" s="7">
        <v>3306</v>
      </c>
      <c r="J19" s="7">
        <v>2955</v>
      </c>
      <c r="K19" s="7">
        <v>2261</v>
      </c>
      <c r="L19" s="7">
        <v>1066</v>
      </c>
      <c r="M19" s="7">
        <v>529</v>
      </c>
      <c r="N19" s="7">
        <v>515</v>
      </c>
      <c r="O19" s="25">
        <f>C19+D19+E19+F19+G19+H19+I19+J19+K19+L19+M19+N19</f>
        <v>21528</v>
      </c>
    </row>
    <row r="20" spans="1:15" s="3" customFormat="1" ht="24.75" customHeight="1">
      <c r="A20" s="18" t="s">
        <v>25</v>
      </c>
      <c r="B20" s="12" t="s">
        <v>15</v>
      </c>
      <c r="C20" s="23">
        <f>C19/34.8</f>
        <v>9.166666666666668</v>
      </c>
      <c r="D20" s="23">
        <f aca="true" t="shared" si="8" ref="D20:M20">D19/34.8</f>
        <v>19.252873563218394</v>
      </c>
      <c r="E20" s="23">
        <f t="shared" si="8"/>
        <v>0</v>
      </c>
      <c r="F20" s="23">
        <f t="shared" si="8"/>
        <v>115.60344827586208</v>
      </c>
      <c r="G20" s="23">
        <f t="shared" si="8"/>
        <v>84.88505747126437</v>
      </c>
      <c r="H20" s="23">
        <f t="shared" si="8"/>
        <v>84.19540229885058</v>
      </c>
      <c r="I20" s="23">
        <f t="shared" si="8"/>
        <v>95.00000000000001</v>
      </c>
      <c r="J20" s="23">
        <f t="shared" si="8"/>
        <v>84.91379310344828</v>
      </c>
      <c r="K20" s="23">
        <f t="shared" si="8"/>
        <v>64.97126436781609</v>
      </c>
      <c r="L20" s="23">
        <f t="shared" si="8"/>
        <v>30.63218390804598</v>
      </c>
      <c r="M20" s="23">
        <f t="shared" si="8"/>
        <v>15.201149425287358</v>
      </c>
      <c r="N20" s="23">
        <f>N19/34.8</f>
        <v>14.798850574712645</v>
      </c>
      <c r="O20" s="24">
        <f>SUM(C20+D20+E20+F20+G20+H20+I20+J20+K20+L20+M20+N20)/12</f>
        <v>51.551724137931025</v>
      </c>
    </row>
    <row r="21" spans="1:15" s="3" customFormat="1" ht="24.75" customHeight="1">
      <c r="A21" s="17" t="s">
        <v>26</v>
      </c>
      <c r="B21" s="8" t="s">
        <v>38</v>
      </c>
      <c r="C21" s="7">
        <v>800</v>
      </c>
      <c r="D21" s="7">
        <v>1700</v>
      </c>
      <c r="E21" s="7"/>
      <c r="F21" s="7"/>
      <c r="G21" s="7"/>
      <c r="H21" s="7">
        <v>22735</v>
      </c>
      <c r="I21" s="7">
        <v>8565</v>
      </c>
      <c r="J21" s="7">
        <v>6450</v>
      </c>
      <c r="K21" s="7">
        <v>6050</v>
      </c>
      <c r="L21" s="7">
        <v>2750</v>
      </c>
      <c r="M21" s="7">
        <v>1350</v>
      </c>
      <c r="N21" s="7">
        <v>1400</v>
      </c>
      <c r="O21" s="25">
        <f>C21+D21+E21+F21+G21+H21+I21+J21+K21+L21+M21+N21</f>
        <v>51800</v>
      </c>
    </row>
    <row r="22" spans="1:15" s="3" customFormat="1" ht="24.75" customHeight="1">
      <c r="A22" s="18" t="s">
        <v>27</v>
      </c>
      <c r="B22" s="12" t="s">
        <v>15</v>
      </c>
      <c r="C22" s="23">
        <f>C21/60</f>
        <v>13.333333333333334</v>
      </c>
      <c r="D22" s="23">
        <f aca="true" t="shared" si="9" ref="D22:M22">D21/60</f>
        <v>28.333333333333332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378.9166666666667</v>
      </c>
      <c r="I22" s="23">
        <f t="shared" si="9"/>
        <v>142.75</v>
      </c>
      <c r="J22" s="23">
        <f t="shared" si="9"/>
        <v>107.5</v>
      </c>
      <c r="K22" s="23">
        <f t="shared" si="9"/>
        <v>100.83333333333333</v>
      </c>
      <c r="L22" s="23">
        <f t="shared" si="9"/>
        <v>45.833333333333336</v>
      </c>
      <c r="M22" s="23">
        <f t="shared" si="9"/>
        <v>22.5</v>
      </c>
      <c r="N22" s="23">
        <f>N21/60</f>
        <v>23.333333333333332</v>
      </c>
      <c r="O22" s="24">
        <f>SUM(C22+D22+E22+F22+G22+H22+I22+J22+K22+L22+M22+N22)/12</f>
        <v>71.94444444444446</v>
      </c>
    </row>
    <row r="23" spans="1:15" s="3" customFormat="1" ht="24.75" customHeight="1">
      <c r="A23" s="17" t="s">
        <v>37</v>
      </c>
      <c r="B23" s="8" t="s">
        <v>38</v>
      </c>
      <c r="C23" s="7">
        <v>326</v>
      </c>
      <c r="D23" s="7">
        <v>320</v>
      </c>
      <c r="E23" s="7"/>
      <c r="F23" s="7"/>
      <c r="G23" s="7"/>
      <c r="H23" s="7">
        <v>3723</v>
      </c>
      <c r="I23" s="7">
        <v>1250</v>
      </c>
      <c r="J23" s="7">
        <v>1282</v>
      </c>
      <c r="K23" s="7">
        <v>1228</v>
      </c>
      <c r="L23" s="7">
        <v>573</v>
      </c>
      <c r="M23" s="7">
        <v>301</v>
      </c>
      <c r="N23" s="7">
        <v>413</v>
      </c>
      <c r="O23" s="25">
        <f>C23+D23+E23+F23+G23+H23+I23+J23+K23+L23+M23+N23</f>
        <v>9416</v>
      </c>
    </row>
    <row r="24" spans="1:15" s="3" customFormat="1" ht="24.75" customHeight="1">
      <c r="A24" s="18" t="s">
        <v>18</v>
      </c>
      <c r="B24" s="12" t="s">
        <v>15</v>
      </c>
      <c r="C24" s="23">
        <f>C23/9.24</f>
        <v>35.28138528138528</v>
      </c>
      <c r="D24" s="23">
        <f aca="true" t="shared" si="10" ref="D24:M24">D23/9.24</f>
        <v>34.63203463203463</v>
      </c>
      <c r="E24" s="23">
        <f t="shared" si="10"/>
        <v>0</v>
      </c>
      <c r="F24" s="23">
        <f t="shared" si="10"/>
        <v>0</v>
      </c>
      <c r="G24" s="23">
        <f t="shared" si="10"/>
        <v>0</v>
      </c>
      <c r="H24" s="23">
        <f t="shared" si="10"/>
        <v>402.9220779220779</v>
      </c>
      <c r="I24" s="23">
        <f t="shared" si="10"/>
        <v>135.28138528138527</v>
      </c>
      <c r="J24" s="23">
        <f t="shared" si="10"/>
        <v>138.74458874458875</v>
      </c>
      <c r="K24" s="23">
        <f t="shared" si="10"/>
        <v>132.9004329004329</v>
      </c>
      <c r="L24" s="23">
        <f t="shared" si="10"/>
        <v>62.01298701298701</v>
      </c>
      <c r="M24" s="23">
        <f t="shared" si="10"/>
        <v>32.57575757575758</v>
      </c>
      <c r="N24" s="23">
        <f>N23/9.24</f>
        <v>44.696969696969695</v>
      </c>
      <c r="O24" s="24">
        <f>SUM(C24+D24+E24+F24+G24+H24+I24+J24+K24+L24+M24+N24)/12</f>
        <v>84.92063492063492</v>
      </c>
    </row>
    <row r="25" spans="1:15" s="3" customFormat="1" ht="24.75" customHeight="1">
      <c r="A25" s="17" t="s">
        <v>28</v>
      </c>
      <c r="B25" s="8" t="s">
        <v>38</v>
      </c>
      <c r="C25" s="7">
        <v>372</v>
      </c>
      <c r="D25" s="7">
        <v>353</v>
      </c>
      <c r="E25" s="7"/>
      <c r="F25" s="7"/>
      <c r="G25" s="7"/>
      <c r="H25" s="7">
        <v>4006</v>
      </c>
      <c r="I25" s="7">
        <v>1486</v>
      </c>
      <c r="J25" s="7">
        <v>1155</v>
      </c>
      <c r="K25" s="7"/>
      <c r="L25" s="7">
        <v>0</v>
      </c>
      <c r="M25" s="7">
        <v>320</v>
      </c>
      <c r="N25" s="7">
        <v>450</v>
      </c>
      <c r="O25" s="25">
        <v>8142</v>
      </c>
    </row>
    <row r="26" spans="1:15" s="3" customFormat="1" ht="24.75" customHeight="1">
      <c r="A26" s="18" t="s">
        <v>29</v>
      </c>
      <c r="B26" s="6" t="s">
        <v>15</v>
      </c>
      <c r="C26" s="23">
        <f aca="true" t="shared" si="11" ref="C26:N26">C25/9.8</f>
        <v>37.95918367346938</v>
      </c>
      <c r="D26" s="23">
        <f t="shared" si="11"/>
        <v>36.0204081632653</v>
      </c>
      <c r="E26" s="23">
        <f t="shared" si="11"/>
        <v>0</v>
      </c>
      <c r="F26" s="23">
        <f t="shared" si="11"/>
        <v>0</v>
      </c>
      <c r="G26" s="23">
        <f t="shared" si="11"/>
        <v>0</v>
      </c>
      <c r="H26" s="23">
        <f t="shared" si="11"/>
        <v>408.7755102040816</v>
      </c>
      <c r="I26" s="23">
        <f t="shared" si="11"/>
        <v>151.6326530612245</v>
      </c>
      <c r="J26" s="23">
        <f t="shared" si="11"/>
        <v>117.85714285714285</v>
      </c>
      <c r="K26" s="23">
        <f t="shared" si="11"/>
        <v>0</v>
      </c>
      <c r="L26" s="23">
        <f t="shared" si="11"/>
        <v>0</v>
      </c>
      <c r="M26" s="23">
        <f t="shared" si="11"/>
        <v>32.6530612244898</v>
      </c>
      <c r="N26" s="23">
        <f t="shared" si="11"/>
        <v>45.91836734693877</v>
      </c>
      <c r="O26" s="24">
        <f>SUM(C26+D26+E26+F26+G26+H26+I26+J26+K26+L26+M26+N26)/12</f>
        <v>69.23469387755102</v>
      </c>
    </row>
    <row r="27" spans="1:15" s="3" customFormat="1" ht="24.75" customHeight="1">
      <c r="A27" s="17" t="s">
        <v>42</v>
      </c>
      <c r="B27" s="8" t="s">
        <v>38</v>
      </c>
      <c r="C27" s="7">
        <v>699</v>
      </c>
      <c r="D27" s="7">
        <v>860</v>
      </c>
      <c r="E27" s="7">
        <v>1741</v>
      </c>
      <c r="F27" s="7">
        <v>2446</v>
      </c>
      <c r="G27" s="7">
        <v>3042</v>
      </c>
      <c r="H27" s="7">
        <v>2989</v>
      </c>
      <c r="I27" s="7">
        <v>3498</v>
      </c>
      <c r="J27" s="7">
        <v>3277</v>
      </c>
      <c r="K27" s="7">
        <v>2514</v>
      </c>
      <c r="L27" s="7">
        <v>1532</v>
      </c>
      <c r="M27" s="7">
        <v>712</v>
      </c>
      <c r="N27" s="7">
        <v>945</v>
      </c>
      <c r="O27" s="25">
        <f>C27+D27+E27+F27+G27+H27+I27+J27+K27+L27+M27+N27</f>
        <v>24255</v>
      </c>
    </row>
    <row r="28" spans="1:16" ht="24.75" customHeight="1">
      <c r="A28" s="18" t="s">
        <v>43</v>
      </c>
      <c r="B28" s="6" t="s">
        <v>15</v>
      </c>
      <c r="C28" s="23">
        <f aca="true" t="shared" si="12" ref="C28:N28">C27/29.84</f>
        <v>23.424932975871315</v>
      </c>
      <c r="D28" s="32">
        <f t="shared" si="12"/>
        <v>28.820375335120644</v>
      </c>
      <c r="E28" s="32">
        <f t="shared" si="12"/>
        <v>58.34450402144772</v>
      </c>
      <c r="F28" s="32">
        <f t="shared" si="12"/>
        <v>81.97050938337802</v>
      </c>
      <c r="G28" s="32">
        <f t="shared" si="12"/>
        <v>101.94369973190348</v>
      </c>
      <c r="H28" s="32">
        <f t="shared" si="12"/>
        <v>100.16756032171581</v>
      </c>
      <c r="I28" s="32">
        <f t="shared" si="12"/>
        <v>117.22520107238606</v>
      </c>
      <c r="J28" s="32">
        <f t="shared" si="12"/>
        <v>109.81903485254692</v>
      </c>
      <c r="K28" s="32">
        <f t="shared" si="12"/>
        <v>84.24932975871313</v>
      </c>
      <c r="L28" s="32">
        <f t="shared" si="12"/>
        <v>51.34048257372654</v>
      </c>
      <c r="M28" s="32">
        <f t="shared" si="12"/>
        <v>23.86058981233244</v>
      </c>
      <c r="N28" s="32">
        <f t="shared" si="12"/>
        <v>31.668900804289546</v>
      </c>
      <c r="O28" s="24">
        <f>SUM(C28+D28+E28+F28+G28+H28+I28+J28+K28+L28+M28+N28)/12</f>
        <v>67.73626005361929</v>
      </c>
      <c r="P28" s="3"/>
    </row>
    <row r="29" spans="1:17" ht="12.75">
      <c r="A29" s="34" t="s">
        <v>49</v>
      </c>
      <c r="B29" s="33" t="s">
        <v>38</v>
      </c>
      <c r="C29" s="33"/>
      <c r="D29" s="33"/>
      <c r="E29" s="33"/>
      <c r="F29" s="33"/>
      <c r="G29" s="33">
        <v>1503</v>
      </c>
      <c r="H29" s="33">
        <v>1489</v>
      </c>
      <c r="I29" s="33">
        <v>1698</v>
      </c>
      <c r="J29" s="33">
        <v>1513</v>
      </c>
      <c r="K29" s="33">
        <v>1173</v>
      </c>
      <c r="L29" s="33">
        <v>607</v>
      </c>
      <c r="M29" s="33">
        <v>277</v>
      </c>
      <c r="N29" s="33">
        <v>223</v>
      </c>
      <c r="O29" s="37">
        <f>C29+D29+E29+G29+H29+I29+J29+K29+L29+M29+N29</f>
        <v>8483</v>
      </c>
      <c r="P29" s="30"/>
      <c r="Q29" s="3"/>
    </row>
    <row r="30" spans="1:15" ht="12.75">
      <c r="A30" s="35" t="s">
        <v>50</v>
      </c>
      <c r="B30" s="38" t="s">
        <v>15</v>
      </c>
      <c r="C30" s="32">
        <v>0</v>
      </c>
      <c r="D30" s="32">
        <v>0</v>
      </c>
      <c r="E30" s="32">
        <v>0</v>
      </c>
      <c r="F30" s="32">
        <v>0</v>
      </c>
      <c r="G30" s="32">
        <f aca="true" t="shared" si="13" ref="G30:N30">G29/11.7</f>
        <v>128.46153846153848</v>
      </c>
      <c r="H30" s="32">
        <f t="shared" si="13"/>
        <v>127.26495726495727</v>
      </c>
      <c r="I30" s="32">
        <f t="shared" si="13"/>
        <v>145.12820512820514</v>
      </c>
      <c r="J30" s="32">
        <f t="shared" si="13"/>
        <v>129.31623931623932</v>
      </c>
      <c r="K30" s="32">
        <f t="shared" si="13"/>
        <v>100.25641025641026</v>
      </c>
      <c r="L30" s="32">
        <f t="shared" si="13"/>
        <v>51.88034188034188</v>
      </c>
      <c r="M30" s="32">
        <f t="shared" si="13"/>
        <v>23.675213675213676</v>
      </c>
      <c r="N30" s="32">
        <f t="shared" si="13"/>
        <v>19.05982905982906</v>
      </c>
      <c r="O30" s="36">
        <f>SUM(C30:N30)/12</f>
        <v>60.42022792022792</v>
      </c>
    </row>
    <row r="31" spans="12:15" ht="12.75">
      <c r="L31" s="28"/>
      <c r="M31" s="29" t="s">
        <v>48</v>
      </c>
      <c r="N31" s="29"/>
      <c r="O31" s="39">
        <f>SUM(O3+O5+O7+O9+O11+O13+O15+O17+O19+O21+O23+O25+O27+O29)</f>
        <v>254944</v>
      </c>
    </row>
    <row r="32" spans="9:15" ht="12.75">
      <c r="I32" s="26" t="s">
        <v>45</v>
      </c>
      <c r="J32" s="26"/>
      <c r="L32" s="26"/>
      <c r="M32" s="27" t="s">
        <v>46</v>
      </c>
      <c r="N32" s="27"/>
      <c r="O32" s="40">
        <v>270875</v>
      </c>
    </row>
    <row r="33" spans="12:17" ht="12.75">
      <c r="L33" s="26"/>
      <c r="M33" s="26" t="s">
        <v>44</v>
      </c>
      <c r="N33" s="27"/>
      <c r="O33" s="31">
        <v>243809</v>
      </c>
      <c r="Q33" t="s">
        <v>19</v>
      </c>
    </row>
    <row r="34" spans="7:15" ht="12.75">
      <c r="G34" s="2" t="s">
        <v>14</v>
      </c>
      <c r="M34" s="26" t="s">
        <v>41</v>
      </c>
      <c r="O34" s="41">
        <v>219489</v>
      </c>
    </row>
  </sheetData>
  <sheetProtection/>
  <mergeCells count="1">
    <mergeCell ref="A1:J1"/>
  </mergeCells>
  <printOptions/>
  <pageMargins left="0.7874015748031497" right="0.7874015748031497" top="0.5905511811023623" bottom="0.984251968503937" header="0.31496062992125984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A2" sqref="A2:G18"/>
    </sheetView>
  </sheetViews>
  <sheetFormatPr defaultColWidth="11.421875" defaultRowHeight="12.75"/>
  <cols>
    <col min="2" max="2" width="12.7109375" style="0" customWidth="1"/>
    <col min="3" max="3" width="13.7109375" style="0" customWidth="1"/>
    <col min="5" max="7" width="13.7109375" style="0" customWidth="1"/>
  </cols>
  <sheetData>
    <row r="1" spans="1:9" ht="30" customHeight="1">
      <c r="A1" s="43"/>
      <c r="B1" s="43"/>
      <c r="C1" s="43"/>
      <c r="D1" s="43"/>
      <c r="E1" s="43"/>
      <c r="F1" s="43"/>
      <c r="G1" s="43"/>
      <c r="H1" s="43"/>
      <c r="I1" s="43"/>
    </row>
    <row r="2" spans="8:9" ht="12.75">
      <c r="H2" s="10"/>
      <c r="I2" s="10"/>
    </row>
    <row r="3" spans="8:9" ht="25.5" customHeight="1">
      <c r="H3" s="11"/>
      <c r="I3" s="11"/>
    </row>
    <row r="4" spans="8:9" ht="25.5" customHeight="1">
      <c r="H4" s="11"/>
      <c r="I4" s="11"/>
    </row>
    <row r="5" spans="8:9" ht="25.5" customHeight="1">
      <c r="H5" s="11"/>
      <c r="I5" s="11"/>
    </row>
    <row r="6" spans="8:9" ht="25.5" customHeight="1">
      <c r="H6" s="11"/>
      <c r="I6" s="11"/>
    </row>
    <row r="7" spans="8:9" ht="25.5" customHeight="1">
      <c r="H7" s="11"/>
      <c r="I7" s="11"/>
    </row>
    <row r="8" spans="8:9" ht="25.5" customHeight="1">
      <c r="H8" s="11"/>
      <c r="I8" s="11"/>
    </row>
    <row r="9" spans="8:9" ht="25.5" customHeight="1">
      <c r="H9" s="11"/>
      <c r="I9" s="11"/>
    </row>
    <row r="10" spans="8:9" ht="25.5" customHeight="1">
      <c r="H10" s="11"/>
      <c r="I10" s="11"/>
    </row>
    <row r="11" spans="8:9" ht="25.5" customHeight="1">
      <c r="H11" s="11"/>
      <c r="I11" s="11"/>
    </row>
    <row r="12" spans="8:9" ht="25.5" customHeight="1">
      <c r="H12" s="11"/>
      <c r="I12" s="11"/>
    </row>
    <row r="13" spans="8:9" ht="25.5" customHeight="1">
      <c r="H13" s="11"/>
      <c r="I13" s="11"/>
    </row>
    <row r="14" spans="8:9" ht="25.5" customHeight="1">
      <c r="H14" s="11"/>
      <c r="I14" s="11"/>
    </row>
    <row r="15" spans="8:9" ht="25.5" customHeight="1">
      <c r="H15" s="11"/>
      <c r="I15" s="11"/>
    </row>
    <row r="16" spans="8:9" ht="25.5" customHeight="1">
      <c r="H16" s="11"/>
      <c r="I16" s="11"/>
    </row>
    <row r="17" spans="8:9" ht="12.75">
      <c r="H17" s="11"/>
      <c r="I17" s="11"/>
    </row>
    <row r="18" spans="8:9" ht="12.75">
      <c r="H18" s="11"/>
      <c r="I18" s="11"/>
    </row>
  </sheetData>
  <sheetProtection/>
  <mergeCells count="1">
    <mergeCell ref="A1:I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1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BAU1</dc:creator>
  <cp:keywords/>
  <dc:description/>
  <cp:lastModifiedBy>Edelmaier, Sybille</cp:lastModifiedBy>
  <cp:lastPrinted>2017-01-16T08:13:32Z</cp:lastPrinted>
  <dcterms:created xsi:type="dcterms:W3CDTF">2012-06-26T08:09:33Z</dcterms:created>
  <dcterms:modified xsi:type="dcterms:W3CDTF">2018-07-27T08:12:24Z</dcterms:modified>
  <cp:category/>
  <cp:version/>
  <cp:contentType/>
  <cp:contentStatus/>
</cp:coreProperties>
</file>