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<sst xmlns="http://schemas.openxmlformats.org/spreadsheetml/2006/main" count="95" uniqueCount="51">
  <si>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</si>
  <si>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</si>
  <si>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</si>
  <si>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</si>
  <si>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</si>
  <si>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</si>
  <si>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</si>
  <si>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</si>
  <si>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</si>
  <si>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</si>
  <si>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</si>
  <si>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</si>
  <si>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</si>
  <si>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Bezeichnung</t>
  </si>
  <si>
    <t>Ertr./kW</t>
  </si>
  <si>
    <t>16,592 kW/p</t>
  </si>
  <si>
    <t>14,793 kW/p</t>
  </si>
  <si>
    <t>9,24 kW/p</t>
  </si>
  <si>
    <t xml:space="preserve"> </t>
  </si>
  <si>
    <t>1. Anlage Schule, Ebhausen</t>
  </si>
  <si>
    <t>20 kW/p</t>
  </si>
  <si>
    <t>1,6 kW/p</t>
  </si>
  <si>
    <t>13,09 kW/p</t>
  </si>
  <si>
    <t>Bauhof Ebhausen</t>
  </si>
  <si>
    <t>34,8 kw/p</t>
  </si>
  <si>
    <t>Sporthalle Ebhausen</t>
  </si>
  <si>
    <t>60 kW/p</t>
  </si>
  <si>
    <t>Rathaus Wenden</t>
  </si>
  <si>
    <t>9,8 kW/p</t>
  </si>
  <si>
    <t>Bürger Solar Ebhausen GBR</t>
  </si>
  <si>
    <t>Aktion Bürger Solar GBR Ebershardt - Schlachthaus</t>
  </si>
  <si>
    <t xml:space="preserve">Sporthalle Rotfelden GBR </t>
  </si>
  <si>
    <t>Feuerwehr Schulstraße GBR</t>
  </si>
  <si>
    <t>8,64 kW/p</t>
  </si>
  <si>
    <t>39,6 kW/p</t>
  </si>
  <si>
    <t>Vereinshaus Ebhausen</t>
  </si>
  <si>
    <t>Rathaus Rotfelden</t>
  </si>
  <si>
    <t>kW/h</t>
  </si>
  <si>
    <t>Schulerweiterungsbau
 Bei der Schule 12 SEE GbR</t>
  </si>
  <si>
    <t>Kindergarten Ebershardt- SEE GbR</t>
  </si>
  <si>
    <t>Prod Strom  in KW/h 2013</t>
  </si>
  <si>
    <t>Rathaus Ebhausen</t>
  </si>
  <si>
    <t>29,84 kW/p</t>
  </si>
  <si>
    <t>Prod Strom  in KW/h 2014</t>
  </si>
  <si>
    <t>(Anl. Rath. 2014 hinzugekommen)</t>
  </si>
  <si>
    <t>Prod Strom in  KW/h 2016</t>
  </si>
  <si>
    <t>Wasserwerk Noppennagold</t>
  </si>
  <si>
    <t>11,7 KW/p</t>
  </si>
  <si>
    <t>Erträge von PV-Anlagen GBR und gemeindeeigene in der Gemeinde Ebhausen 2017</t>
  </si>
  <si>
    <t>Prod Strom in  KW/h 2017</t>
  </si>
  <si>
    <t>Prod Strom  in KW/h 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</si>
</sst>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000"/>
    <numFmt numFmtId="168" formatCode="0.00000000"/>
    <numFmt numFmtId="169" formatCode="0.0000000"/>
    <numFmt numFmtId="170" formatCode="0.000000"/>
    <numFmt numFmtId="171" formatCode="0.0000000000"/>
    <numFmt numFmtId="172" formatCode="0.0"/>
    <numFmt numFmtId="173" formatCode="_-* #,##0.0\ _€_-;\-* #,##0.0\ _€_-;_-* &quot;-&quot;??\ _€_-;_-@_-"/>
    <numFmt numFmtId="174" formatCode="#,##0.0"/>
    <numFmt numFmtId="175" formatCode="_-* #,##0.000\ _€_-;\-* #,##0.000\ _€_-;_-* &quot;-&quot;??\ _€_-;_-@_-"/>
  </numFmts>
  <fonts count="46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6" borderId="12" xfId="0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0" fillId="36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5" fillId="33" borderId="10" xfId="0" applyFont="1" applyFill="1" applyBorder="1" applyAlignment="1">
      <alignment horizontal="left"/>
    </xf>
    <xf numFmtId="0" fontId="0" fillId="36" borderId="15" xfId="0" applyFill="1" applyBorder="1" applyAlignment="1">
      <alignment vertical="center"/>
    </xf>
    <xf numFmtId="0" fontId="0" fillId="36" borderId="11" xfId="0" applyFill="1" applyBorder="1" applyAlignment="1">
      <alignment vertical="center" wrapText="1"/>
    </xf>
    <xf numFmtId="0" fontId="0" fillId="36" borderId="13" xfId="0" applyFill="1" applyBorder="1" applyAlignment="1">
      <alignment horizontal="left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43" fontId="0" fillId="0" borderId="10" xfId="47" applyFont="1" applyBorder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73" fontId="44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2" fontId="5" fillId="34" borderId="11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right" vertical="center"/>
    </xf>
    <xf numFmtId="43" fontId="0" fillId="0" borderId="11" xfId="47" applyFont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43" fontId="5" fillId="0" borderId="0" xfId="47" applyNumberFormat="1" applyFont="1" applyBorder="1" applyAlignment="1">
      <alignment horizontal="right" vertical="center" wrapText="1"/>
    </xf>
    <xf numFmtId="174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 vertical="center"/>
    </xf>
    <xf numFmtId="0" fontId="0" fillId="35" borderId="11" xfId="0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4" borderId="18" xfId="0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0" fillId="33" borderId="1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0" borderId="0" xfId="0" applyFont="1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I32" sqref="I32"/>
    </sheetView>
  </sheetViews>
  <sheetFormatPr defaultColWidth="11.421875" defaultRowHeight="12.75"/>
  <cols>
    <col min="1" max="1" width="26.57421875" style="0" customWidth="1"/>
    <col min="2" max="2" width="7.8515625" style="0" customWidth="1"/>
    <col min="12" max="12" width="12.57421875" style="0" bestFit="1" customWidth="1"/>
    <col min="13" max="13" width="12.57421875" style="0" customWidth="1"/>
    <col min="15" max="15" width="17.421875" style="0" bestFit="1" customWidth="1"/>
  </cols>
  <sheetData>
    <row r="1" spans="1:15" ht="30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  <c r="O1" s="1"/>
    </row>
    <row r="2" spans="1:15" s="1" customFormat="1" ht="19.5" customHeight="1">
      <c r="A2" s="19" t="s">
        <v>13</v>
      </c>
      <c r="B2" s="5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s="3" customFormat="1" ht="24.75" customHeight="1">
      <c r="A3" s="13" t="s">
        <v>29</v>
      </c>
      <c r="B3" s="8" t="s">
        <v>37</v>
      </c>
      <c r="C3" s="7">
        <v>58</v>
      </c>
      <c r="D3" s="7">
        <v>345</v>
      </c>
      <c r="E3" s="7">
        <v>690</v>
      </c>
      <c r="F3" s="7">
        <v>700</v>
      </c>
      <c r="G3" s="7">
        <v>992</v>
      </c>
      <c r="H3" s="7">
        <v>1105</v>
      </c>
      <c r="I3" s="7">
        <v>891</v>
      </c>
      <c r="J3" s="7">
        <v>880</v>
      </c>
      <c r="K3" s="7">
        <v>579</v>
      </c>
      <c r="L3" s="7">
        <v>559</v>
      </c>
      <c r="M3" s="7">
        <v>148</v>
      </c>
      <c r="N3" s="7">
        <v>76</v>
      </c>
      <c r="O3" s="25">
        <f>C3+D3+E3+F3+G3+H3+I3+J3+K3+L3+M3+N3</f>
        <v>7023</v>
      </c>
    </row>
    <row r="4" spans="1:15" s="3" customFormat="1" ht="24.75" customHeight="1">
      <c r="A4" s="14" t="s">
        <v>15</v>
      </c>
      <c r="B4" s="9" t="s">
        <v>14</v>
      </c>
      <c r="C4" s="23">
        <f>C3/16.592</f>
        <v>3.4956605593056898</v>
      </c>
      <c r="D4" s="23">
        <f aca="true" t="shared" si="0" ref="D4:M4">D3/16.592</f>
        <v>20.793153326904534</v>
      </c>
      <c r="E4" s="23">
        <f t="shared" si="0"/>
        <v>41.58630665380907</v>
      </c>
      <c r="F4" s="23">
        <f t="shared" si="0"/>
        <v>42.189006750241084</v>
      </c>
      <c r="G4" s="23">
        <f t="shared" si="0"/>
        <v>59.78784956605593</v>
      </c>
      <c r="H4" s="23">
        <f t="shared" si="0"/>
        <v>66.59836065573771</v>
      </c>
      <c r="I4" s="23">
        <f t="shared" si="0"/>
        <v>53.700578592092576</v>
      </c>
      <c r="J4" s="23">
        <f t="shared" si="0"/>
        <v>53.03760848601736</v>
      </c>
      <c r="K4" s="23">
        <f t="shared" si="0"/>
        <v>34.896335583413695</v>
      </c>
      <c r="L4" s="23">
        <f t="shared" si="0"/>
        <v>33.69093539054966</v>
      </c>
      <c r="M4" s="23">
        <f t="shared" si="0"/>
        <v>8.91996142719383</v>
      </c>
      <c r="N4" s="23">
        <f>N3/16.592</f>
        <v>4.5805207328833175</v>
      </c>
      <c r="O4" s="24">
        <f>SUM(C4+D4+E4+F4+G4+H4+I4+J4+K4+L4+M4+N4)/12</f>
        <v>35.27302314368371</v>
      </c>
    </row>
    <row r="5" spans="1:15" s="3" customFormat="1" ht="24.75" customHeight="1">
      <c r="A5" s="21" t="s">
        <v>38</v>
      </c>
      <c r="B5" s="8" t="s">
        <v>37</v>
      </c>
      <c r="C5" s="7">
        <v>238</v>
      </c>
      <c r="D5" s="7">
        <v>1746</v>
      </c>
      <c r="E5" s="7">
        <v>3434</v>
      </c>
      <c r="F5" s="7">
        <v>3884</v>
      </c>
      <c r="G5" s="7">
        <v>5675</v>
      </c>
      <c r="H5" s="7">
        <v>6199</v>
      </c>
      <c r="I5" s="7">
        <v>5201</v>
      </c>
      <c r="J5" s="7">
        <v>4626</v>
      </c>
      <c r="K5" s="7">
        <v>3059</v>
      </c>
      <c r="L5" s="7">
        <v>2776</v>
      </c>
      <c r="M5" s="7">
        <v>779</v>
      </c>
      <c r="N5" s="7">
        <v>320</v>
      </c>
      <c r="O5" s="25">
        <f>C5+D5+E5+F5+G5+H5+I5+J5+K5+L5+M5+N5</f>
        <v>37937</v>
      </c>
    </row>
    <row r="6" spans="1:15" s="3" customFormat="1" ht="24.75" customHeight="1">
      <c r="A6" s="20" t="s">
        <v>34</v>
      </c>
      <c r="B6" s="9" t="s">
        <v>14</v>
      </c>
      <c r="C6" s="23">
        <f>C5/39.6</f>
        <v>6.0101010101010095</v>
      </c>
      <c r="D6" s="23">
        <f aca="true" t="shared" si="1" ref="D6:M6">D5/39.6</f>
        <v>44.090909090909086</v>
      </c>
      <c r="E6" s="23">
        <f t="shared" si="1"/>
        <v>86.71717171717171</v>
      </c>
      <c r="F6" s="23">
        <f t="shared" si="1"/>
        <v>98.08080808080808</v>
      </c>
      <c r="G6" s="23">
        <f t="shared" si="1"/>
        <v>143.3080808080808</v>
      </c>
      <c r="H6" s="23">
        <f t="shared" si="1"/>
        <v>156.54040404040404</v>
      </c>
      <c r="I6" s="23">
        <f t="shared" si="1"/>
        <v>131.33838383838383</v>
      </c>
      <c r="J6" s="23">
        <f t="shared" si="1"/>
        <v>116.81818181818181</v>
      </c>
      <c r="K6" s="23">
        <f t="shared" si="1"/>
        <v>77.24747474747474</v>
      </c>
      <c r="L6" s="23">
        <f t="shared" si="1"/>
        <v>70.1010101010101</v>
      </c>
      <c r="M6" s="23">
        <f t="shared" si="1"/>
        <v>19.67171717171717</v>
      </c>
      <c r="N6" s="23">
        <f>N5/39.6</f>
        <v>8.080808080808081</v>
      </c>
      <c r="O6" s="24">
        <f>SUM(C6+D6+E6+F6+G6+H6+I6+J6+K6+L6+M6+N6)/12</f>
        <v>79.8337542087542</v>
      </c>
    </row>
    <row r="7" spans="1:15" s="3" customFormat="1" ht="24.75" customHeight="1">
      <c r="A7" s="15" t="s">
        <v>31</v>
      </c>
      <c r="B7" s="8" t="s">
        <v>37</v>
      </c>
      <c r="C7" s="7">
        <v>582</v>
      </c>
      <c r="D7" s="7">
        <v>1420</v>
      </c>
      <c r="E7" s="7">
        <v>2827</v>
      </c>
      <c r="F7" s="7">
        <v>3091</v>
      </c>
      <c r="G7" s="7">
        <v>4310</v>
      </c>
      <c r="H7" s="7">
        <v>4993</v>
      </c>
      <c r="I7" s="7">
        <v>4073</v>
      </c>
      <c r="J7" s="7">
        <v>3848</v>
      </c>
      <c r="K7" s="7">
        <v>2461</v>
      </c>
      <c r="L7" s="7">
        <v>2260</v>
      </c>
      <c r="M7" s="7">
        <v>660</v>
      </c>
      <c r="N7" s="7">
        <v>345</v>
      </c>
      <c r="O7" s="25">
        <f>C7+D7+E7+F7+G7+H7+I7+J7+K7+L7+M7+N7</f>
        <v>30870</v>
      </c>
    </row>
    <row r="8" spans="1:15" s="3" customFormat="1" ht="24.75" customHeight="1">
      <c r="A8" s="22">
        <v>31.59</v>
      </c>
      <c r="B8" s="6" t="s">
        <v>14</v>
      </c>
      <c r="C8" s="23">
        <f>C7/31.59</f>
        <v>18.42355175688509</v>
      </c>
      <c r="D8" s="23">
        <f aca="true" t="shared" si="2" ref="D8:M8">D7/31.59</f>
        <v>44.95093383982273</v>
      </c>
      <c r="E8" s="23">
        <f t="shared" si="2"/>
        <v>89.4903450459006</v>
      </c>
      <c r="F8" s="23">
        <f t="shared" si="2"/>
        <v>97.8474200696423</v>
      </c>
      <c r="G8" s="23">
        <f t="shared" si="2"/>
        <v>136.43558088002533</v>
      </c>
      <c r="H8" s="23">
        <f t="shared" si="2"/>
        <v>158.05634694523584</v>
      </c>
      <c r="I8" s="23">
        <f t="shared" si="2"/>
        <v>128.93320671098448</v>
      </c>
      <c r="J8" s="23">
        <f t="shared" si="2"/>
        <v>121.81069958847736</v>
      </c>
      <c r="K8" s="23">
        <f t="shared" si="2"/>
        <v>77.90440012662235</v>
      </c>
      <c r="L8" s="23">
        <f t="shared" si="2"/>
        <v>71.54162709718265</v>
      </c>
      <c r="M8" s="23">
        <f t="shared" si="2"/>
        <v>20.892687559354226</v>
      </c>
      <c r="N8" s="23">
        <f>N7/31.59</f>
        <v>10.921177587844255</v>
      </c>
      <c r="O8" s="24">
        <f>SUM(C8+D8+E8+F8+G8+H8+I8+J8+K8+L8+M8+N8)/12</f>
        <v>81.43399810066477</v>
      </c>
    </row>
    <row r="9" spans="1:15" s="3" customFormat="1" ht="24.75" customHeight="1">
      <c r="A9" s="15" t="s">
        <v>30</v>
      </c>
      <c r="B9" s="8" t="s">
        <v>37</v>
      </c>
      <c r="C9" s="7">
        <v>96</v>
      </c>
      <c r="D9" s="7">
        <v>753</v>
      </c>
      <c r="E9" s="7">
        <v>1456</v>
      </c>
      <c r="F9" s="7">
        <v>1533</v>
      </c>
      <c r="G9" s="7">
        <v>2192</v>
      </c>
      <c r="H9" s="7">
        <v>2403</v>
      </c>
      <c r="I9" s="7">
        <v>1969</v>
      </c>
      <c r="J9" s="7">
        <v>1917</v>
      </c>
      <c r="K9" s="7">
        <v>1258</v>
      </c>
      <c r="L9" s="7">
        <v>1154</v>
      </c>
      <c r="M9" s="7">
        <v>308</v>
      </c>
      <c r="N9" s="7">
        <v>133</v>
      </c>
      <c r="O9" s="25">
        <f>C9+D9+E9+F9+G9+H9+I9+J9+K9+L9+M9+N9</f>
        <v>15172</v>
      </c>
    </row>
    <row r="10" spans="1:15" s="3" customFormat="1" ht="24.75" customHeight="1">
      <c r="A10" s="14" t="s">
        <v>16</v>
      </c>
      <c r="B10" s="12" t="s">
        <v>14</v>
      </c>
      <c r="C10" s="23">
        <f>C9/14.793</f>
        <v>6.489555871020078</v>
      </c>
      <c r="D10" s="23">
        <f aca="true" t="shared" si="3" ref="D10:M10">D9/14.793</f>
        <v>50.90245386331373</v>
      </c>
      <c r="E10" s="23">
        <f t="shared" si="3"/>
        <v>98.42493071047117</v>
      </c>
      <c r="F10" s="23">
        <f t="shared" si="3"/>
        <v>103.63009531535187</v>
      </c>
      <c r="G10" s="23">
        <f t="shared" si="3"/>
        <v>148.17819238829176</v>
      </c>
      <c r="H10" s="23">
        <f t="shared" si="3"/>
        <v>162.44169539647132</v>
      </c>
      <c r="I10" s="23">
        <f t="shared" si="3"/>
        <v>133.1034948962347</v>
      </c>
      <c r="J10" s="23">
        <f t="shared" si="3"/>
        <v>129.58831879943216</v>
      </c>
      <c r="K10" s="23">
        <f t="shared" si="3"/>
        <v>85.04022172649226</v>
      </c>
      <c r="L10" s="23">
        <f t="shared" si="3"/>
        <v>78.00986953288718</v>
      </c>
      <c r="M10" s="23">
        <f t="shared" si="3"/>
        <v>20.820658419522747</v>
      </c>
      <c r="N10" s="23">
        <f>N9/14.793</f>
        <v>8.990738862975732</v>
      </c>
      <c r="O10" s="24">
        <f>SUM(C10+D10+E10+F10+G10+H10+I10+J10+K10+L10+M10+N10)/12</f>
        <v>85.46835214853873</v>
      </c>
    </row>
    <row r="11" spans="1:15" s="3" customFormat="1" ht="24.75" customHeight="1">
      <c r="A11" s="16" t="s">
        <v>39</v>
      </c>
      <c r="B11" s="8" t="s">
        <v>37</v>
      </c>
      <c r="C11" s="7">
        <v>133</v>
      </c>
      <c r="D11" s="7">
        <v>1050</v>
      </c>
      <c r="E11" s="7">
        <v>1966</v>
      </c>
      <c r="F11" s="7">
        <v>2098</v>
      </c>
      <c r="G11" s="7">
        <v>2888</v>
      </c>
      <c r="H11" s="7">
        <v>3229</v>
      </c>
      <c r="I11" s="7">
        <v>2678</v>
      </c>
      <c r="J11" s="7">
        <v>2537</v>
      </c>
      <c r="K11" s="7">
        <v>1701</v>
      </c>
      <c r="L11" s="7">
        <v>1604</v>
      </c>
      <c r="M11" s="7">
        <v>431</v>
      </c>
      <c r="N11" s="7">
        <v>236</v>
      </c>
      <c r="O11" s="25">
        <f>C11+D11+E11+F11+G11+H11+I11+J11+K11+L11+M11+N11</f>
        <v>20551</v>
      </c>
    </row>
    <row r="12" spans="1:15" s="3" customFormat="1" ht="24.75" customHeight="1">
      <c r="A12" s="20" t="s">
        <v>20</v>
      </c>
      <c r="B12" s="12" t="s">
        <v>14</v>
      </c>
      <c r="C12" s="23">
        <f>C11/20</f>
        <v>6.65</v>
      </c>
      <c r="D12" s="23">
        <f aca="true" t="shared" si="4" ref="D12:M12">D11/20</f>
        <v>52.5</v>
      </c>
      <c r="E12" s="23">
        <f t="shared" si="4"/>
        <v>98.3</v>
      </c>
      <c r="F12" s="23">
        <f t="shared" si="4"/>
        <v>104.9</v>
      </c>
      <c r="G12" s="23">
        <f t="shared" si="4"/>
        <v>144.4</v>
      </c>
      <c r="H12" s="23">
        <f t="shared" si="4"/>
        <v>161.45</v>
      </c>
      <c r="I12" s="23">
        <f t="shared" si="4"/>
        <v>133.9</v>
      </c>
      <c r="J12" s="23">
        <f t="shared" si="4"/>
        <v>126.85</v>
      </c>
      <c r="K12" s="23">
        <f t="shared" si="4"/>
        <v>85.05</v>
      </c>
      <c r="L12" s="23">
        <f t="shared" si="4"/>
        <v>80.2</v>
      </c>
      <c r="M12" s="23">
        <f t="shared" si="4"/>
        <v>21.55</v>
      </c>
      <c r="N12" s="23">
        <f>N11/20</f>
        <v>11.8</v>
      </c>
      <c r="O12" s="24">
        <f>SUM(C12+D12+E12+F12+G12+H12+I12+J12+K12+L12+M12+N12)/12</f>
        <v>85.62916666666666</v>
      </c>
    </row>
    <row r="13" spans="1:15" s="3" customFormat="1" ht="24.75" customHeight="1">
      <c r="A13" s="15" t="s">
        <v>32</v>
      </c>
      <c r="B13" s="8" t="s">
        <v>37</v>
      </c>
      <c r="C13" s="7">
        <v>48</v>
      </c>
      <c r="D13" s="7">
        <v>259</v>
      </c>
      <c r="E13" s="7">
        <v>574</v>
      </c>
      <c r="F13" s="7">
        <v>808</v>
      </c>
      <c r="G13" s="7">
        <v>960</v>
      </c>
      <c r="H13" s="7">
        <v>1151</v>
      </c>
      <c r="I13" s="7">
        <v>991</v>
      </c>
      <c r="J13" s="7">
        <v>852</v>
      </c>
      <c r="K13" s="7">
        <v>602</v>
      </c>
      <c r="L13" s="42"/>
      <c r="M13" s="7">
        <v>497</v>
      </c>
      <c r="N13" s="7">
        <v>60</v>
      </c>
      <c r="O13" s="25">
        <f>C13+D13+E13+F13+G13+H13+I13+J13+K13+L13+M13+N13</f>
        <v>6802</v>
      </c>
    </row>
    <row r="14" spans="1:15" s="3" customFormat="1" ht="24.75" customHeight="1">
      <c r="A14" s="14" t="s">
        <v>33</v>
      </c>
      <c r="B14" s="9" t="s">
        <v>14</v>
      </c>
      <c r="C14" s="23">
        <f>C13/8.64</f>
        <v>5.555555555555555</v>
      </c>
      <c r="D14" s="23">
        <f aca="true" t="shared" si="5" ref="D14:M14">D13/8.64</f>
        <v>29.97685185185185</v>
      </c>
      <c r="E14" s="23">
        <f t="shared" si="5"/>
        <v>66.43518518518518</v>
      </c>
      <c r="F14" s="23">
        <f t="shared" si="5"/>
        <v>93.51851851851852</v>
      </c>
      <c r="G14" s="23">
        <f t="shared" si="5"/>
        <v>111.1111111111111</v>
      </c>
      <c r="H14" s="23">
        <f t="shared" si="5"/>
        <v>133.21759259259258</v>
      </c>
      <c r="I14" s="23">
        <f t="shared" si="5"/>
        <v>114.69907407407406</v>
      </c>
      <c r="J14" s="23">
        <f t="shared" si="5"/>
        <v>98.6111111111111</v>
      </c>
      <c r="K14" s="23">
        <f t="shared" si="5"/>
        <v>69.67592592592592</v>
      </c>
      <c r="L14" s="23">
        <f t="shared" si="5"/>
        <v>0</v>
      </c>
      <c r="M14" s="23">
        <f t="shared" si="5"/>
        <v>57.523148148148145</v>
      </c>
      <c r="N14" s="23">
        <f>N13/8.64</f>
        <v>6.944444444444444</v>
      </c>
      <c r="O14" s="24">
        <f>SUM(C14+D14+E14+F14+G14+H14+I14+J14+K14+L14+M14+N14)/12</f>
        <v>65.6057098765432</v>
      </c>
    </row>
    <row r="15" spans="1:15" s="3" customFormat="1" ht="24.75" customHeight="1">
      <c r="A15" s="17" t="s">
        <v>19</v>
      </c>
      <c r="B15" s="8" t="s">
        <v>37</v>
      </c>
      <c r="C15" s="7">
        <v>6</v>
      </c>
      <c r="D15" s="7">
        <v>47</v>
      </c>
      <c r="E15" s="7">
        <v>94</v>
      </c>
      <c r="F15" s="7">
        <v>99</v>
      </c>
      <c r="G15" s="7">
        <v>132</v>
      </c>
      <c r="H15" s="7">
        <v>138</v>
      </c>
      <c r="I15" s="7">
        <v>118</v>
      </c>
      <c r="J15" s="7">
        <v>114</v>
      </c>
      <c r="K15" s="7">
        <v>158</v>
      </c>
      <c r="L15" s="7">
        <v>19</v>
      </c>
      <c r="M15" s="7"/>
      <c r="N15" s="7">
        <v>10</v>
      </c>
      <c r="O15" s="25">
        <f>C15+D15+E15+F15+G15+H15+I15+J15+K15+L15+M15+N15</f>
        <v>935</v>
      </c>
    </row>
    <row r="16" spans="1:15" s="3" customFormat="1" ht="24.75" customHeight="1">
      <c r="A16" s="18" t="s">
        <v>21</v>
      </c>
      <c r="B16" s="12" t="s">
        <v>14</v>
      </c>
      <c r="C16" s="23">
        <f>C15/1.6</f>
        <v>3.75</v>
      </c>
      <c r="D16" s="23">
        <f aca="true" t="shared" si="6" ref="D16:M16">D15/1.6</f>
        <v>29.375</v>
      </c>
      <c r="E16" s="23">
        <f t="shared" si="6"/>
        <v>58.75</v>
      </c>
      <c r="F16" s="23">
        <f t="shared" si="6"/>
        <v>61.875</v>
      </c>
      <c r="G16" s="23">
        <f t="shared" si="6"/>
        <v>82.5</v>
      </c>
      <c r="H16" s="23">
        <f t="shared" si="6"/>
        <v>86.25</v>
      </c>
      <c r="I16" s="23">
        <f t="shared" si="6"/>
        <v>73.75</v>
      </c>
      <c r="J16" s="23">
        <f t="shared" si="6"/>
        <v>71.25</v>
      </c>
      <c r="K16" s="23">
        <f t="shared" si="6"/>
        <v>98.75</v>
      </c>
      <c r="L16" s="23">
        <f t="shared" si="6"/>
        <v>11.875</v>
      </c>
      <c r="M16" s="23">
        <f t="shared" si="6"/>
        <v>0</v>
      </c>
      <c r="N16" s="23">
        <f>N15/1.6</f>
        <v>6.25</v>
      </c>
      <c r="O16" s="24">
        <f>SUM(C16+D16+E16+F16+G16+H16+I16+J16+K16+L16+M16+N16)/12</f>
        <v>48.697916666666664</v>
      </c>
    </row>
    <row r="17" spans="1:15" s="3" customFormat="1" ht="24.75" customHeight="1">
      <c r="A17" s="17" t="s">
        <v>35</v>
      </c>
      <c r="B17" s="8" t="s">
        <v>37</v>
      </c>
      <c r="C17" s="7">
        <v>541</v>
      </c>
      <c r="D17" s="7">
        <v>601</v>
      </c>
      <c r="E17" s="7">
        <v>1099</v>
      </c>
      <c r="F17" s="7">
        <v>1430</v>
      </c>
      <c r="G17" s="7">
        <v>1474</v>
      </c>
      <c r="H17" s="7">
        <v>1745</v>
      </c>
      <c r="I17" s="7">
        <v>1566</v>
      </c>
      <c r="J17" s="7">
        <v>1394</v>
      </c>
      <c r="K17" s="7">
        <v>1109</v>
      </c>
      <c r="L17" s="7"/>
      <c r="M17" s="7">
        <v>1176</v>
      </c>
      <c r="N17" s="7">
        <v>226</v>
      </c>
      <c r="O17" s="25">
        <f>C17+D17+E17+F17+G17+H17+I17+J17+K17+L17+M17+N17</f>
        <v>12361</v>
      </c>
    </row>
    <row r="18" spans="1:15" s="3" customFormat="1" ht="24.75" customHeight="1">
      <c r="A18" s="18" t="s">
        <v>22</v>
      </c>
      <c r="B18" s="12" t="s">
        <v>14</v>
      </c>
      <c r="C18" s="23">
        <f>C17/13.09</f>
        <v>41.3292589763178</v>
      </c>
      <c r="D18" s="23">
        <f aca="true" t="shared" si="7" ref="D18:M18">D17/13.09</f>
        <v>45.91291061879297</v>
      </c>
      <c r="E18" s="23">
        <f t="shared" si="7"/>
        <v>83.9572192513369</v>
      </c>
      <c r="F18" s="23">
        <f t="shared" si="7"/>
        <v>109.24369747899159</v>
      </c>
      <c r="G18" s="23">
        <f t="shared" si="7"/>
        <v>112.60504201680672</v>
      </c>
      <c r="H18" s="23">
        <f t="shared" si="7"/>
        <v>133.30786860198626</v>
      </c>
      <c r="I18" s="23">
        <f t="shared" si="7"/>
        <v>119.63330786860199</v>
      </c>
      <c r="J18" s="23">
        <f t="shared" si="7"/>
        <v>106.4935064935065</v>
      </c>
      <c r="K18" s="23">
        <f t="shared" si="7"/>
        <v>84.72116119174943</v>
      </c>
      <c r="L18" s="23">
        <f t="shared" si="7"/>
        <v>0</v>
      </c>
      <c r="M18" s="23">
        <f t="shared" si="7"/>
        <v>89.83957219251337</v>
      </c>
      <c r="N18" s="23">
        <f>N17/13.09</f>
        <v>17.26508785332315</v>
      </c>
      <c r="O18" s="24">
        <f>SUM(C18+D18+E18+F18+G18+H18+I18+J18+K18+L18+M18+N18)/12</f>
        <v>78.69238604532721</v>
      </c>
    </row>
    <row r="19" spans="1:15" s="3" customFormat="1" ht="24.75" customHeight="1">
      <c r="A19" s="17" t="s">
        <v>23</v>
      </c>
      <c r="B19" s="8" t="s">
        <v>37</v>
      </c>
      <c r="C19" s="7">
        <v>91</v>
      </c>
      <c r="D19" s="7">
        <v>927</v>
      </c>
      <c r="E19" s="7">
        <v>2164</v>
      </c>
      <c r="F19" s="7">
        <v>2595</v>
      </c>
      <c r="G19" s="7">
        <v>3240</v>
      </c>
      <c r="H19" s="7">
        <v>4077</v>
      </c>
      <c r="I19" s="7">
        <v>3135</v>
      </c>
      <c r="J19" s="7">
        <v>2779</v>
      </c>
      <c r="K19" s="7">
        <v>2074</v>
      </c>
      <c r="L19" s="7">
        <v>1322</v>
      </c>
      <c r="M19" s="7">
        <v>415</v>
      </c>
      <c r="N19" s="7">
        <v>144</v>
      </c>
      <c r="O19" s="25">
        <f>C19+D19+E19+F19+G19+H19+I19+J19+K19+L19+M19+N19</f>
        <v>22963</v>
      </c>
    </row>
    <row r="20" spans="1:15" s="3" customFormat="1" ht="24.75" customHeight="1">
      <c r="A20" s="18" t="s">
        <v>24</v>
      </c>
      <c r="B20" s="12" t="s">
        <v>14</v>
      </c>
      <c r="C20" s="23">
        <f>C19/34.8</f>
        <v>2.6149425287356323</v>
      </c>
      <c r="D20" s="23">
        <f aca="true" t="shared" si="8" ref="D20:M20">D19/34.8</f>
        <v>26.63793103448276</v>
      </c>
      <c r="E20" s="23">
        <f t="shared" si="8"/>
        <v>62.18390804597701</v>
      </c>
      <c r="F20" s="23">
        <f t="shared" si="8"/>
        <v>74.56896551724138</v>
      </c>
      <c r="G20" s="23">
        <f t="shared" si="8"/>
        <v>93.10344827586208</v>
      </c>
      <c r="H20" s="23">
        <f t="shared" si="8"/>
        <v>117.15517241379311</v>
      </c>
      <c r="I20" s="23">
        <f t="shared" si="8"/>
        <v>90.08620689655173</v>
      </c>
      <c r="J20" s="23">
        <f t="shared" si="8"/>
        <v>79.85632183908046</v>
      </c>
      <c r="K20" s="23">
        <f t="shared" si="8"/>
        <v>59.59770114942529</v>
      </c>
      <c r="L20" s="23">
        <f t="shared" si="8"/>
        <v>37.98850574712644</v>
      </c>
      <c r="M20" s="23">
        <f t="shared" si="8"/>
        <v>11.92528735632184</v>
      </c>
      <c r="N20" s="23">
        <f>N19/34.8</f>
        <v>4.137931034482759</v>
      </c>
      <c r="O20" s="24">
        <f>SUM(C20+D20+E20+F20+G20+H20+I20+J20+K20+L20+M20+N20)/12</f>
        <v>54.988026819923384</v>
      </c>
    </row>
    <row r="21" spans="1:15" s="3" customFormat="1" ht="24.75" customHeight="1">
      <c r="A21" s="17" t="s">
        <v>25</v>
      </c>
      <c r="B21" s="8" t="s">
        <v>37</v>
      </c>
      <c r="C21" s="7">
        <v>500</v>
      </c>
      <c r="D21" s="7">
        <v>2450</v>
      </c>
      <c r="E21" s="7">
        <v>4900</v>
      </c>
      <c r="F21" s="7">
        <v>6700</v>
      </c>
      <c r="G21" s="7">
        <v>7650</v>
      </c>
      <c r="H21" s="7">
        <v>8900</v>
      </c>
      <c r="I21" s="7">
        <v>7800</v>
      </c>
      <c r="J21" s="7">
        <v>6800</v>
      </c>
      <c r="K21" s="7">
        <v>5115</v>
      </c>
      <c r="L21" s="7"/>
      <c r="M21" s="7">
        <v>4235</v>
      </c>
      <c r="N21" s="7">
        <v>900</v>
      </c>
      <c r="O21" s="25">
        <f>C21+D21+E21+F21+G21+H21+I21+J21+K21+L21+M21+N21</f>
        <v>55950</v>
      </c>
    </row>
    <row r="22" spans="1:15" s="3" customFormat="1" ht="24.75" customHeight="1">
      <c r="A22" s="18" t="s">
        <v>26</v>
      </c>
      <c r="B22" s="12" t="s">
        <v>14</v>
      </c>
      <c r="C22" s="23">
        <f>C21/60</f>
        <v>8.333333333333334</v>
      </c>
      <c r="D22" s="23">
        <f aca="true" t="shared" si="9" ref="D22:M22">D21/60</f>
        <v>40.833333333333336</v>
      </c>
      <c r="E22" s="23">
        <f t="shared" si="9"/>
        <v>81.66666666666667</v>
      </c>
      <c r="F22" s="23">
        <f t="shared" si="9"/>
        <v>111.66666666666667</v>
      </c>
      <c r="G22" s="23">
        <f t="shared" si="9"/>
        <v>127.5</v>
      </c>
      <c r="H22" s="23">
        <f t="shared" si="9"/>
        <v>148.33333333333334</v>
      </c>
      <c r="I22" s="23">
        <f t="shared" si="9"/>
        <v>130</v>
      </c>
      <c r="J22" s="23">
        <f t="shared" si="9"/>
        <v>113.33333333333333</v>
      </c>
      <c r="K22" s="23">
        <f t="shared" si="9"/>
        <v>85.25</v>
      </c>
      <c r="L22" s="23">
        <f t="shared" si="9"/>
        <v>0</v>
      </c>
      <c r="M22" s="23">
        <f t="shared" si="9"/>
        <v>70.58333333333333</v>
      </c>
      <c r="N22" s="23">
        <f>N21/60</f>
        <v>15</v>
      </c>
      <c r="O22" s="24">
        <f>SUM(C22+D22+E22+F22+G22+H22+I22+J22+K22+L22+M22+N22)/12</f>
        <v>77.70833333333334</v>
      </c>
    </row>
    <row r="23" spans="1:15" s="3" customFormat="1" ht="24.75" customHeight="1">
      <c r="A23" s="17" t="s">
        <v>36</v>
      </c>
      <c r="B23" s="8" t="s">
        <v>37</v>
      </c>
      <c r="C23" s="7">
        <v>441</v>
      </c>
      <c r="D23" s="7">
        <v>518</v>
      </c>
      <c r="E23" s="7">
        <v>960</v>
      </c>
      <c r="F23" s="7">
        <v>1132</v>
      </c>
      <c r="G23" s="7">
        <v>1061</v>
      </c>
      <c r="H23" s="7">
        <v>0</v>
      </c>
      <c r="I23" s="7">
        <v>1096</v>
      </c>
      <c r="J23" s="7">
        <v>1142</v>
      </c>
      <c r="K23" s="7">
        <v>944</v>
      </c>
      <c r="L23" s="7"/>
      <c r="M23" s="7">
        <v>1016</v>
      </c>
      <c r="N23" s="7">
        <v>208</v>
      </c>
      <c r="O23" s="25">
        <f>C23+D23+E23+F23+G23+H23+I23+J23+K23+L23+M23+N23</f>
        <v>8518</v>
      </c>
    </row>
    <row r="24" spans="1:15" s="3" customFormat="1" ht="24.75" customHeight="1">
      <c r="A24" s="18" t="s">
        <v>17</v>
      </c>
      <c r="B24" s="12" t="s">
        <v>14</v>
      </c>
      <c r="C24" s="23">
        <f>C23/9.24</f>
        <v>47.72727272727273</v>
      </c>
      <c r="D24" s="23">
        <f aca="true" t="shared" si="10" ref="D24:M24">D23/9.24</f>
        <v>56.06060606060606</v>
      </c>
      <c r="E24" s="23">
        <f t="shared" si="10"/>
        <v>103.8961038961039</v>
      </c>
      <c r="F24" s="23">
        <f t="shared" si="10"/>
        <v>122.5108225108225</v>
      </c>
      <c r="G24" s="23">
        <f t="shared" si="10"/>
        <v>114.82683982683983</v>
      </c>
      <c r="H24" s="23">
        <f t="shared" si="10"/>
        <v>0</v>
      </c>
      <c r="I24" s="23">
        <f t="shared" si="10"/>
        <v>118.61471861471861</v>
      </c>
      <c r="J24" s="23">
        <f t="shared" si="10"/>
        <v>123.59307359307358</v>
      </c>
      <c r="K24" s="23">
        <f t="shared" si="10"/>
        <v>102.16450216450217</v>
      </c>
      <c r="L24" s="23">
        <f t="shared" si="10"/>
        <v>0</v>
      </c>
      <c r="M24" s="23">
        <f t="shared" si="10"/>
        <v>109.95670995670996</v>
      </c>
      <c r="N24" s="23">
        <f>N23/9.24</f>
        <v>22.51082251082251</v>
      </c>
      <c r="O24" s="24">
        <f>SUM(C24+D24+E24+F24+G24+H24+I24+J24+K24+L24+M24+N24)/12</f>
        <v>76.82178932178932</v>
      </c>
    </row>
    <row r="25" spans="1:15" s="3" customFormat="1" ht="24.75" customHeight="1">
      <c r="A25" s="17" t="s">
        <v>27</v>
      </c>
      <c r="B25" s="8" t="s">
        <v>37</v>
      </c>
      <c r="C25" s="7">
        <v>470</v>
      </c>
      <c r="D25" s="7">
        <v>606</v>
      </c>
      <c r="E25" s="7">
        <v>1086</v>
      </c>
      <c r="F25" s="7">
        <v>1212</v>
      </c>
      <c r="G25" s="7">
        <v>1245</v>
      </c>
      <c r="H25" s="7">
        <v>1390</v>
      </c>
      <c r="I25" s="7">
        <v>1209</v>
      </c>
      <c r="J25" s="7">
        <v>1214</v>
      </c>
      <c r="K25" s="7">
        <v>996</v>
      </c>
      <c r="L25" s="7"/>
      <c r="M25" s="7">
        <v>1011</v>
      </c>
      <c r="N25" s="41">
        <v>0</v>
      </c>
      <c r="O25" s="25">
        <f>C25+D25+E25+F25+G25+H25+I25+J25+K25+L25+M25+N25</f>
        <v>10439</v>
      </c>
    </row>
    <row r="26" spans="1:15" s="3" customFormat="1" ht="24.75" customHeight="1">
      <c r="A26" s="18" t="s">
        <v>28</v>
      </c>
      <c r="B26" s="6" t="s">
        <v>14</v>
      </c>
      <c r="C26" s="23">
        <f aca="true" t="shared" si="11" ref="C26:N26">C25/9.8</f>
        <v>47.95918367346938</v>
      </c>
      <c r="D26" s="23">
        <f t="shared" si="11"/>
        <v>61.836734693877546</v>
      </c>
      <c r="E26" s="23">
        <f t="shared" si="11"/>
        <v>110.81632653061223</v>
      </c>
      <c r="F26" s="23">
        <f t="shared" si="11"/>
        <v>123.67346938775509</v>
      </c>
      <c r="G26" s="23">
        <f t="shared" si="11"/>
        <v>127.0408163265306</v>
      </c>
      <c r="H26" s="23">
        <f t="shared" si="11"/>
        <v>141.83673469387753</v>
      </c>
      <c r="I26" s="23">
        <f t="shared" si="11"/>
        <v>123.3673469387755</v>
      </c>
      <c r="J26" s="23">
        <f t="shared" si="11"/>
        <v>123.87755102040815</v>
      </c>
      <c r="K26" s="23">
        <f t="shared" si="11"/>
        <v>101.63265306122449</v>
      </c>
      <c r="L26" s="23">
        <f t="shared" si="11"/>
        <v>0</v>
      </c>
      <c r="M26" s="23">
        <f t="shared" si="11"/>
        <v>103.16326530612244</v>
      </c>
      <c r="N26" s="23">
        <f t="shared" si="11"/>
        <v>0</v>
      </c>
      <c r="O26" s="24">
        <f>SUM(C26+D26+E26+F26+G26+H26+I26+J26+K26+L26+M26+N26)/12</f>
        <v>88.76700680272108</v>
      </c>
    </row>
    <row r="27" spans="1:15" s="3" customFormat="1" ht="24.75" customHeight="1">
      <c r="A27" s="17" t="s">
        <v>41</v>
      </c>
      <c r="B27" s="8" t="s">
        <v>37</v>
      </c>
      <c r="C27" s="7">
        <v>1004</v>
      </c>
      <c r="D27" s="7">
        <v>1139</v>
      </c>
      <c r="E27" s="7">
        <v>2267</v>
      </c>
      <c r="F27" s="7">
        <v>2490</v>
      </c>
      <c r="G27" s="7">
        <v>3658</v>
      </c>
      <c r="H27" s="7">
        <v>3546</v>
      </c>
      <c r="I27" s="7">
        <v>3263</v>
      </c>
      <c r="J27" s="7">
        <v>2861</v>
      </c>
      <c r="K27" s="7">
        <v>2006</v>
      </c>
      <c r="L27" s="7"/>
      <c r="M27" s="7">
        <v>2362</v>
      </c>
      <c r="N27" s="7">
        <v>566</v>
      </c>
      <c r="O27" s="25">
        <f>C27+D27+E27+F27+G27+H27+I27+J27+K27+L27+M27+N27</f>
        <v>25162</v>
      </c>
    </row>
    <row r="28" spans="1:16" ht="24.75" customHeight="1">
      <c r="A28" s="18" t="s">
        <v>42</v>
      </c>
      <c r="B28" s="6" t="s">
        <v>14</v>
      </c>
      <c r="C28" s="23">
        <f aca="true" t="shared" si="12" ref="C28:N28">C27/29.84</f>
        <v>33.64611260053619</v>
      </c>
      <c r="D28" s="30">
        <f t="shared" si="12"/>
        <v>38.17024128686327</v>
      </c>
      <c r="E28" s="30">
        <f t="shared" si="12"/>
        <v>75.97184986595174</v>
      </c>
      <c r="F28" s="30">
        <f t="shared" si="12"/>
        <v>83.44504021447722</v>
      </c>
      <c r="G28" s="30">
        <f t="shared" si="12"/>
        <v>122.58713136729223</v>
      </c>
      <c r="H28" s="30">
        <f t="shared" si="12"/>
        <v>118.83378016085791</v>
      </c>
      <c r="I28" s="30">
        <f t="shared" si="12"/>
        <v>109.34986595174263</v>
      </c>
      <c r="J28" s="30">
        <f t="shared" si="12"/>
        <v>95.87801608579089</v>
      </c>
      <c r="K28" s="30">
        <f t="shared" si="12"/>
        <v>67.22520107238606</v>
      </c>
      <c r="L28" s="30">
        <f t="shared" si="12"/>
        <v>0</v>
      </c>
      <c r="M28" s="30">
        <f t="shared" si="12"/>
        <v>79.15549597855228</v>
      </c>
      <c r="N28" s="30">
        <f t="shared" si="12"/>
        <v>18.967828418230564</v>
      </c>
      <c r="O28" s="24">
        <f>SUM(C28+D28+E28+F28+G28+H28+I28+J28+K28+L28+M28+N28)/12</f>
        <v>70.26921358355675</v>
      </c>
      <c r="P28" s="3"/>
    </row>
    <row r="29" spans="1:17" ht="12.75">
      <c r="A29" s="32"/>
      <c r="B29" s="3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4"/>
      <c r="P29" s="28"/>
      <c r="Q29" s="3"/>
    </row>
    <row r="30" spans="1:15" ht="12.75">
      <c r="A30" s="43"/>
      <c r="B30" s="4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48"/>
    </row>
    <row r="31" spans="12:15" ht="12.75">
      <c r="L31" s="27"/>
      <c r="M31" s="44"/>
      <c r="N31" s="44"/>
      <c r="O31" s="36"/>
    </row>
    <row r="32" spans="9:15" ht="12.75">
      <c r="I32" s="26" t="s">
        <v>44</v>
      </c>
      <c r="J32" s="26"/>
      <c r="L32" s="26"/>
      <c r="M32" s="45"/>
      <c r="N32" s="45"/>
      <c r="O32" s="37"/>
    </row>
    <row r="33" spans="12:17" ht="12.75">
      <c r="L33" s="26"/>
      <c r="M33" s="46"/>
      <c r="N33" s="45"/>
      <c r="O33" s="29"/>
      <c r="Q33" t="s">
        <v>18</v>
      </c>
    </row>
    <row r="34" spans="7:15" ht="12.75">
      <c r="G34" s="2"/>
      <c r="O34" s="38"/>
    </row>
    <row r="35" spans="13:15" ht="12.75">
      <c r="M35" s="26"/>
      <c r="O35" s="40"/>
    </row>
    <row r="38" spans="1:15" ht="15.75">
      <c r="A38" s="19" t="s">
        <v>13</v>
      </c>
      <c r="B38" s="5"/>
      <c r="C38" s="4" t="s">
        <v>0</v>
      </c>
      <c r="D38" s="4" t="s">
        <v>1</v>
      </c>
      <c r="E38" s="4" t="s">
        <v>2</v>
      </c>
      <c r="F38" s="4" t="s">
        <v>3</v>
      </c>
      <c r="G38" s="4" t="s">
        <v>4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10</v>
      </c>
      <c r="N38" s="4" t="s">
        <v>11</v>
      </c>
      <c r="O38" s="4" t="s">
        <v>12</v>
      </c>
    </row>
    <row r="39" spans="1:15" ht="24.75" customHeight="1">
      <c r="A39" s="32" t="s">
        <v>46</v>
      </c>
      <c r="B39" s="31" t="s">
        <v>37</v>
      </c>
      <c r="C39" s="39">
        <v>48</v>
      </c>
      <c r="D39" s="39">
        <v>511</v>
      </c>
      <c r="E39" s="39">
        <v>1076</v>
      </c>
      <c r="F39" s="39">
        <v>1338</v>
      </c>
      <c r="G39" s="39">
        <v>1571</v>
      </c>
      <c r="H39" s="39">
        <v>1903</v>
      </c>
      <c r="I39" s="39">
        <v>1560</v>
      </c>
      <c r="J39" s="39">
        <v>1348</v>
      </c>
      <c r="K39" s="39">
        <v>970</v>
      </c>
      <c r="L39" s="39">
        <v>705</v>
      </c>
      <c r="M39" s="39">
        <v>232</v>
      </c>
      <c r="N39" s="39">
        <v>90</v>
      </c>
      <c r="O39" s="34">
        <f>C39+D39+E39+G39+H39+I39+J39+K39+L39+M39+N39</f>
        <v>10014</v>
      </c>
    </row>
    <row r="40" spans="1:15" ht="24.75" customHeight="1">
      <c r="A40" s="49" t="s">
        <v>47</v>
      </c>
      <c r="B40" s="35" t="s">
        <v>14</v>
      </c>
      <c r="C40" s="23">
        <f>C39/11.74</f>
        <v>4.088586030664395</v>
      </c>
      <c r="D40" s="23">
        <f>D39/11.74</f>
        <v>43.52640545144804</v>
      </c>
      <c r="E40" s="23">
        <f>E39/11.74</f>
        <v>91.65247018739352</v>
      </c>
      <c r="F40" s="30">
        <v>0</v>
      </c>
      <c r="G40" s="30">
        <f aca="true" t="shared" si="13" ref="G40:N40">G39/11.7</f>
        <v>134.27350427350427</v>
      </c>
      <c r="H40" s="30">
        <f t="shared" si="13"/>
        <v>162.64957264957266</v>
      </c>
      <c r="I40" s="30">
        <f t="shared" si="13"/>
        <v>133.33333333333334</v>
      </c>
      <c r="J40" s="30">
        <f t="shared" si="13"/>
        <v>115.21367521367522</v>
      </c>
      <c r="K40" s="30">
        <f t="shared" si="13"/>
        <v>82.90598290598291</v>
      </c>
      <c r="L40" s="30">
        <f t="shared" si="13"/>
        <v>60.25641025641026</v>
      </c>
      <c r="M40" s="30">
        <f t="shared" si="13"/>
        <v>19.82905982905983</v>
      </c>
      <c r="N40" s="30">
        <f t="shared" si="13"/>
        <v>7.6923076923076925</v>
      </c>
      <c r="O40" s="33">
        <f>SUM(C40:N40)/12</f>
        <v>71.28510898527935</v>
      </c>
    </row>
    <row r="41" spans="1:15" ht="24.75" customHeight="1">
      <c r="A41" s="17"/>
      <c r="B41" s="8" t="s">
        <v>37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1"/>
      <c r="O41" s="34">
        <f>C41+D41+E41+G41+H41+I41+J41+K41+L41+M41+N41</f>
        <v>0</v>
      </c>
    </row>
    <row r="42" spans="1:15" ht="24.75" customHeight="1">
      <c r="A42" s="18"/>
      <c r="B42" s="6" t="s">
        <v>14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33">
        <f>SUM(C42:N42)/12</f>
        <v>0</v>
      </c>
    </row>
    <row r="43" spans="1:15" ht="24.75" customHeight="1">
      <c r="A43" s="52"/>
      <c r="B43" s="8" t="s">
        <v>37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41"/>
      <c r="O43" s="34">
        <f>C43+D43+E43+G43+H43+I43+J43+K43+L43+M43+N43</f>
        <v>0</v>
      </c>
    </row>
    <row r="44" spans="1:15" ht="24.75" customHeight="1">
      <c r="A44" s="53"/>
      <c r="B44" s="6" t="s">
        <v>14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48">
        <f>SUM(C44:N44)/12</f>
        <v>0</v>
      </c>
    </row>
    <row r="45" spans="12:15" ht="12.75">
      <c r="L45" s="27"/>
      <c r="M45" s="44" t="s">
        <v>49</v>
      </c>
      <c r="N45" s="44"/>
      <c r="O45" s="36">
        <f>SUM(O3+O5+O7+O9+O11+O13+O15+O17+O19+O21+O23+O25+O27+O29+O31+O33+O35+O37+O39+O41)</f>
        <v>264697</v>
      </c>
    </row>
    <row r="46" spans="12:15" ht="12.75">
      <c r="L46" s="50"/>
      <c r="M46" s="45" t="s">
        <v>45</v>
      </c>
      <c r="N46" s="45"/>
      <c r="O46" s="37">
        <v>206250</v>
      </c>
    </row>
    <row r="47" spans="12:15" ht="12.75">
      <c r="L47" s="26"/>
      <c r="M47" s="46" t="s">
        <v>50</v>
      </c>
      <c r="N47" s="45"/>
      <c r="O47" s="29">
        <v>270875</v>
      </c>
    </row>
    <row r="48" spans="13:15" ht="12.75">
      <c r="M48" t="s">
        <v>43</v>
      </c>
      <c r="O48" s="38">
        <v>243809</v>
      </c>
    </row>
    <row r="49" spans="13:15" ht="12.75">
      <c r="M49" s="26" t="s">
        <v>40</v>
      </c>
      <c r="O49" s="40">
        <v>219489</v>
      </c>
    </row>
  </sheetData>
  <sheetProtection/>
  <mergeCells count="2">
    <mergeCell ref="A1:J1"/>
    <mergeCell ref="A43:A44"/>
  </mergeCells>
  <printOptions/>
  <pageMargins left="0.7874015748031497" right="0.7874015748031497" top="0.5905511811023623" bottom="0.984251968503937" header="0.31496062992125984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2" sqref="A2:G18"/>
    </sheetView>
  </sheetViews>
  <sheetFormatPr defaultColWidth="11.421875" defaultRowHeight="12.75"/>
  <cols>
    <col min="2" max="2" width="12.7109375" style="0" customWidth="1"/>
    <col min="3" max="3" width="13.7109375" style="0" customWidth="1"/>
    <col min="5" max="7" width="13.7109375" style="0" customWidth="1"/>
  </cols>
  <sheetData>
    <row r="1" spans="1:9" ht="30" customHeight="1">
      <c r="A1" s="54"/>
      <c r="B1" s="54"/>
      <c r="C1" s="54"/>
      <c r="D1" s="54"/>
      <c r="E1" s="54"/>
      <c r="F1" s="54"/>
      <c r="G1" s="54"/>
      <c r="H1" s="54"/>
      <c r="I1" s="54"/>
    </row>
    <row r="2" spans="8:9" ht="12.75">
      <c r="H2" s="10"/>
      <c r="I2" s="10"/>
    </row>
    <row r="3" spans="8:9" ht="25.5" customHeight="1">
      <c r="H3" s="11"/>
      <c r="I3" s="11"/>
    </row>
    <row r="4" spans="8:9" ht="25.5" customHeight="1">
      <c r="H4" s="11"/>
      <c r="I4" s="11"/>
    </row>
    <row r="5" spans="8:9" ht="25.5" customHeight="1">
      <c r="H5" s="11"/>
      <c r="I5" s="11"/>
    </row>
    <row r="6" spans="8:9" ht="25.5" customHeight="1">
      <c r="H6" s="11"/>
      <c r="I6" s="11"/>
    </row>
    <row r="7" spans="8:9" ht="25.5" customHeight="1">
      <c r="H7" s="11"/>
      <c r="I7" s="11"/>
    </row>
    <row r="8" spans="8:9" ht="25.5" customHeight="1">
      <c r="H8" s="11"/>
      <c r="I8" s="11"/>
    </row>
    <row r="9" spans="8:9" ht="25.5" customHeight="1">
      <c r="H9" s="11"/>
      <c r="I9" s="11"/>
    </row>
    <row r="10" spans="8:9" ht="25.5" customHeight="1">
      <c r="H10" s="11"/>
      <c r="I10" s="11"/>
    </row>
    <row r="11" spans="8:9" ht="25.5" customHeight="1">
      <c r="H11" s="11"/>
      <c r="I11" s="11"/>
    </row>
    <row r="12" spans="8:9" ht="25.5" customHeight="1">
      <c r="H12" s="11"/>
      <c r="I12" s="11"/>
    </row>
    <row r="13" spans="8:9" ht="25.5" customHeight="1">
      <c r="H13" s="11"/>
      <c r="I13" s="11"/>
    </row>
    <row r="14" spans="8:9" ht="25.5" customHeight="1">
      <c r="H14" s="11"/>
      <c r="I14" s="11"/>
    </row>
    <row r="15" spans="8:9" ht="25.5" customHeight="1">
      <c r="H15" s="11"/>
      <c r="I15" s="11"/>
    </row>
    <row r="16" spans="8:9" ht="25.5" customHeight="1">
      <c r="H16" s="11"/>
      <c r="I16" s="11"/>
    </row>
    <row r="17" spans="8:9" ht="12.75">
      <c r="H17" s="11"/>
      <c r="I17" s="11"/>
    </row>
    <row r="18" spans="8:9" ht="12.75">
      <c r="H18" s="11"/>
      <c r="I18" s="11"/>
    </row>
  </sheetData>
  <sheetProtection/>
  <mergeCells count="1">
    <mergeCell ref="A1:I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BAU1</dc:creator>
  <cp:keywords/>
  <dc:description/>
  <cp:lastModifiedBy>Edelmaier, Sybille</cp:lastModifiedBy>
  <cp:lastPrinted>2018-01-29T13:19:54Z</cp:lastPrinted>
  <dcterms:created xsi:type="dcterms:W3CDTF">2012-06-26T08:09:33Z</dcterms:created>
  <dcterms:modified xsi:type="dcterms:W3CDTF">2018-07-27T08:16:07Z</dcterms:modified>
  <cp:category/>
  <cp:version/>
  <cp:contentType/>
  <cp:contentStatus/>
</cp:coreProperties>
</file>